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<sst xmlns="http://schemas.openxmlformats.org/spreadsheetml/2006/main" count="4102" uniqueCount="1873">
  <si>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</si>
  <si>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</si>
  <si>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</si>
  <si>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</si>
  <si>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</si>
  <si>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</si>
  <si>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</si>
  <si>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</si>
  <si>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</si>
  <si>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</si>
  <si>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</si>
  <si>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</si>
  <si>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</si>
  <si>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</si>
  <si>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</si>
  <si>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</si>
  <si>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</si>
  <si>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</si>
  <si>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</si>
  <si>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</si>
  <si>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</si>
  <si>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</si>
  <si>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</si>
  <si>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</si>
  <si>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</si>
  <si>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</si>
  <si>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</si>
  <si>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</si>
  <si>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</si>
  <si>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</si>
  <si>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</si>
  <si>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</si>
  <si>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</si>
  <si>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</si>
  <si>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</si>
  <si>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</si>
  <si>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</si>
  <si>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</si>
  <si>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</si>
  <si>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</si>
  <si>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</si>
  <si>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</si>
  <si>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</si>
  <si>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</si>
  <si>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</si>
  <si>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</si>
  <si>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</si>
  <si>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</si>
  <si>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</si>
  <si>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</si>
  <si>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</si>
  <si>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</si>
  <si>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</si>
  <si>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</si>
  <si>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</si>
  <si>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</si>
  <si>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</si>
  <si>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</si>
  <si>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</si>
  <si>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</si>
  <si>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</si>
  <si>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</si>
  <si>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</si>
  <si>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</si>
  <si>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</si>
  <si>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</si>
  <si>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</si>
  <si>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</si>
  <si>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</si>
  <si>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</si>
  <si>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</si>
  <si>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</si>
  <si>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</si>
  <si>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</si>
  <si>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</si>
  <si>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</si>
  <si>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</si>
  <si>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</si>
  <si>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</si>
  <si>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</si>
  <si>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</si>
  <si>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</si>
  <si>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</si>
  <si>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</si>
  <si>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</si>
  <si>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</si>
  <si>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</si>
  <si>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</si>
  <si>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</si>
  <si>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</si>
  <si>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</si>
  <si>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</si>
  <si>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</si>
  <si>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</si>
  <si>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</si>
  <si>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</si>
  <si>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</si>
  <si>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</si>
  <si>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</si>
  <si>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</si>
  <si>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</si>
  <si>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</si>
  <si>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</si>
  <si>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</si>
  <si>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</si>
  <si>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</si>
  <si>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</si>
  <si>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</si>
  <si>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</si>
  <si>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</si>
  <si>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</si>
  <si>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</si>
  <si>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</si>
  <si>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</si>
  <si>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</si>
  <si>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</si>
  <si>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</si>
  <si>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</si>
  <si>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</si>
  <si>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</si>
  <si>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</si>
  <si>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</si>
  <si>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</si>
  <si>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</si>
  <si>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</si>
  <si>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</si>
  <si>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</si>
  <si>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</si>
  <si>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</si>
  <si>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</si>
  <si>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</si>
  <si>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</si>
  <si>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</si>
  <si>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</si>
  <si>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</si>
  <si>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</si>
  <si>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</si>
  <si>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</si>
  <si>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</si>
  <si>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</si>
  <si>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</si>
  <si>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</si>
  <si>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</si>
  <si>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</si>
  <si>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</si>
  <si>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</si>
  <si>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</si>
  <si>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</si>
  <si>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</si>
  <si>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</si>
  <si>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</si>
  <si>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</si>
  <si>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</si>
  <si>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</si>
  <si>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</si>
  <si>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</si>
  <si>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</si>
  <si>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</si>
  <si>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</si>
  <si>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</si>
  <si>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</si>
  <si>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</si>
  <si>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</si>
  <si>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</si>
  <si>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</si>
  <si>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</si>
  <si>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</si>
  <si>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</si>
  <si>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</si>
  <si>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</si>
  <si>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</si>
  <si>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</si>
  <si>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</si>
  <si>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</si>
  <si>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</si>
  <si>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</si>
  <si>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</si>
  <si>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</si>
  <si>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</si>
  <si>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</si>
  <si>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</si>
  <si>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</si>
  <si>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</si>
  <si>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</si>
  <si>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</si>
  <si>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</si>
  <si>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</si>
  <si>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</si>
  <si>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</si>
  <si>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</si>
  <si>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</si>
  <si>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</si>
  <si>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</si>
  <si>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</si>
  <si>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</si>
  <si>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</si>
  <si>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</si>
  <si>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</si>
  <si>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</si>
  <si>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</si>
  <si>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</si>
  <si>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</si>
  <si>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</si>
  <si>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</si>
  <si>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</si>
  <si>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</si>
  <si>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</si>
  <si>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</si>
  <si>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</si>
  <si>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</si>
  <si>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</si>
  <si>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</si>
  <si>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</si>
  <si>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</si>
  <si>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</si>
  <si>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</si>
  <si>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</si>
  <si>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</si>
  <si>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</si>
  <si>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</si>
  <si>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</si>
  <si>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</si>
  <si>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</si>
  <si>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</si>
  <si>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</si>
  <si>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</si>
  <si>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</si>
  <si>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</si>
  <si>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</si>
  <si>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</si>
  <si>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</si>
  <si>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</si>
  <si>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</si>
  <si>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</si>
  <si>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</si>
  <si>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</si>
  <si>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</si>
  <si>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</si>
  <si>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</si>
  <si>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</si>
  <si>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</si>
  <si>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</si>
  <si>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</si>
  <si>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</si>
  <si>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</si>
  <si>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</si>
  <si>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</si>
  <si>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</si>
  <si>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</si>
  <si>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</si>
  <si>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</si>
  <si>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</si>
  <si>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</si>
  <si>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</si>
  <si>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</si>
  <si>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</si>
  <si>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</si>
  <si>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</si>
  <si>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</si>
  <si>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</si>
  <si>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</si>
  <si>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</si>
  <si>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</si>
  <si>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</si>
  <si>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</si>
  <si>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</si>
  <si>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</si>
  <si>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</si>
  <si>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</si>
  <si>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</si>
  <si>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</si>
  <si>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</si>
  <si>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</si>
  <si>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</si>
  <si>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</si>
  <si>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</si>
  <si>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</si>
  <si>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</si>
  <si>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</si>
  <si>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</si>
  <si>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</si>
  <si>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</si>
  <si>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</si>
  <si>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</si>
  <si>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</si>
  <si>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</si>
  <si>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</si>
  <si>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</si>
  <si>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</si>
  <si>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</si>
  <si>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</si>
  <si>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</si>
  <si>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</si>
  <si>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</si>
  <si>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</si>
  <si>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</si>
  <si>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</si>
  <si>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</si>
  <si>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</si>
  <si>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</si>
  <si>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</si>
  <si>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</si>
  <si>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</si>
  <si>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</si>
  <si>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</si>
  <si>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</si>
  <si>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</si>
  <si>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</si>
  <si>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</si>
  <si>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</si>
  <si>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</si>
  <si>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</si>
  <si>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</si>
  <si>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</si>
  <si>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</si>
  <si>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</si>
  <si>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</si>
  <si>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</si>
  <si>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</si>
  <si>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</si>
  <si>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</si>
  <si>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</si>
  <si>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</si>
  <si>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</si>
  <si>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</si>
  <si>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</si>
  <si>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</si>
  <si>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</si>
  <si>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</si>
  <si>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</si>
  <si>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</si>
  <si>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</si>
  <si>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</si>
  <si>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</si>
  <si>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</si>
  <si>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</si>
  <si>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</si>
  <si>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</si>
  <si>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</si>
  <si>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</si>
  <si>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</si>
  <si>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</si>
  <si>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</si>
  <si>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</si>
  <si>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</si>
  <si>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</si>
  <si>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</si>
  <si>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</si>
  <si>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</si>
  <si>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</si>
  <si>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</si>
  <si>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</si>
  <si>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</si>
  <si>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</si>
  <si>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</si>
  <si>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</si>
  <si>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</si>
  <si>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</si>
  <si>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</si>
  <si>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</si>
  <si>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</si>
  <si>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</si>
  <si>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</si>
  <si>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</si>
  <si>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</si>
  <si>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</si>
  <si>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</si>
  <si>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</si>
  <si>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</si>
  <si>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</si>
  <si>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</si>
  <si>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</si>
  <si>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</si>
  <si>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</si>
  <si>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</si>
  <si>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</si>
  <si>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</si>
  <si>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</si>
  <si>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</si>
  <si>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</si>
  <si>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</si>
  <si>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</si>
  <si>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</si>
  <si>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</si>
  <si>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</si>
  <si>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</si>
  <si>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</si>
  <si>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</si>
  <si>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</si>
  <si>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</si>
  <si>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</si>
  <si>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</si>
  <si>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</si>
  <si>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</si>
  <si>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</si>
  <si>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</si>
  <si>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</si>
  <si>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</si>
  <si>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</si>
  <si>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</si>
  <si>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</si>
  <si>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</si>
  <si>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</si>
  <si>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</si>
  <si>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</si>
  <si>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</si>
  <si>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</si>
  <si>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</si>
  <si>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</si>
  <si>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</si>
  <si>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</si>
  <si>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</si>
  <si>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</si>
  <si>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</si>
  <si>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</si>
  <si>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</si>
  <si>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</si>
  <si>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</si>
  <si>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</si>
  <si>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</si>
  <si>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</si>
  <si>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</si>
  <si>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</si>
  <si>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</si>
  <si>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</si>
  <si>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</si>
  <si>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</si>
  <si>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</si>
  <si>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</si>
  <si>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</si>
  <si>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</si>
  <si>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</si>
  <si>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</si>
  <si>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</si>
  <si>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</si>
  <si>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</si>
  <si>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</si>
  <si>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</si>
  <si>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</si>
  <si>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</si>
  <si>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</si>
  <si>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</si>
  <si>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</si>
  <si>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</si>
  <si>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</si>
  <si>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</si>
  <si>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</si>
  <si>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</si>
  <si>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</si>
  <si>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</si>
  <si>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</si>
  <si>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</si>
  <si>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</si>
  <si>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</si>
  <si>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</si>
  <si>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</si>
  <si>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</si>
  <si>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</si>
  <si>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</si>
  <si>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</si>
  <si>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</si>
  <si>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</si>
  <si>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</si>
  <si>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</si>
  <si>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</si>
  <si>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</si>
  <si>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</si>
  <si>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</si>
  <si>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</si>
  <si>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</si>
  <si>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</si>
  <si>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</si>
  <si>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</si>
  <si>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</si>
  <si>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</si>
  <si>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</si>
  <si>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</si>
  <si>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</si>
  <si>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</si>
  <si>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</si>
  <si>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</si>
  <si>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</si>
  <si>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</si>
  <si>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</si>
  <si>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</si>
  <si>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</si>
  <si>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</si>
  <si>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</si>
  <si>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</si>
  <si>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</si>
  <si>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</si>
  <si>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</si>
  <si>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</si>
  <si>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</si>
  <si>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</si>
  <si>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</si>
  <si>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</si>
  <si>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</si>
  <si>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</si>
  <si>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</si>
  <si>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</si>
  <si>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</si>
  <si>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</si>
  <si>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</si>
  <si>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</si>
  <si>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</si>
  <si>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</si>
  <si>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</si>
  <si>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</si>
  <si>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</si>
  <si>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</si>
  <si>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</si>
  <si>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</si>
  <si>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</si>
  <si>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</si>
  <si>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</si>
  <si>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</si>
  <si>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</si>
  <si>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</si>
  <si>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</si>
  <si>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</si>
  <si>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</si>
  <si>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</si>
  <si>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</si>
  <si>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</si>
  <si>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</si>
  <si>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</si>
  <si>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</si>
  <si>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</si>
  <si>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</si>
  <si>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</si>
  <si>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</si>
  <si>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</si>
  <si>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</si>
  <si>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</si>
  <si>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</si>
  <si>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</si>
  <si>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</si>
  <si>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</si>
  <si>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</si>
  <si>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</si>
  <si>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</si>
  <si>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</si>
  <si>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</si>
  <si>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</si>
  <si>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</si>
  <si>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</si>
  <si>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</si>
  <si>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</si>
  <si>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</si>
  <si>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</si>
  <si>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</si>
  <si>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</si>
  <si>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</si>
  <si>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</si>
  <si>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</si>
  <si>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</si>
  <si>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</si>
  <si>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</si>
  <si>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</si>
  <si>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</si>
  <si>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</si>
  <si>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</si>
  <si>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</si>
  <si>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</si>
  <si>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</si>
  <si>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</si>
  <si>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</si>
  <si>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</si>
  <si>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</si>
  <si>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</si>
  <si>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</si>
  <si>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</si>
  <si>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</si>
  <si>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</si>
  <si>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</si>
  <si>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</si>
  <si>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</si>
  <si>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</si>
  <si>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</si>
  <si>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</si>
  <si>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</si>
  <si>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</si>
  <si>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</si>
  <si>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</si>
  <si>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</si>
  <si>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</si>
  <si>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</si>
  <si>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</si>
  <si>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</si>
  <si>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</si>
  <si>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</si>
  <si>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</si>
  <si>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</si>
  <si>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</si>
  <si>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</si>
  <si>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</si>
  <si>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</si>
  <si>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</si>
  <si>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</si>
  <si>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</si>
  <si>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</si>
  <si>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</si>
  <si>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</si>
  <si>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</si>
  <si>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</si>
  <si>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</si>
  <si>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</si>
  <si>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</si>
  <si>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</si>
  <si>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</si>
  <si>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</si>
  <si>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</si>
  <si>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</si>
  <si>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</si>
  <si>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</si>
  <si>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</si>
  <si>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</si>
  <si>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</si>
  <si>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</si>
  <si>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</si>
  <si>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</si>
  <si>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</si>
  <si>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</si>
  <si>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</si>
  <si>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</si>
  <si>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</si>
  <si>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</si>
  <si>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</si>
  <si>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</si>
  <si>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</si>
  <si>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</si>
  <si>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</si>
  <si>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</si>
  <si>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</si>
  <si>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</si>
  <si>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</si>
  <si>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</si>
  <si>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</si>
  <si>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</si>
  <si>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</si>
  <si>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</si>
  <si>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</si>
  <si>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</si>
  <si>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</si>
  <si>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</si>
  <si>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</si>
  <si>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</si>
  <si>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</si>
  <si>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</si>
  <si>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</si>
  <si>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</si>
  <si>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</si>
  <si>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</si>
  <si>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</si>
  <si>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</si>
  <si>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</si>
  <si>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</si>
  <si>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</si>
  <si>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</si>
  <si>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</si>
  <si>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</si>
  <si>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</si>
  <si>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</si>
  <si>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</si>
  <si>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</si>
  <si>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</si>
  <si>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</si>
  <si>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</si>
  <si>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</si>
  <si>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</si>
  <si>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</si>
  <si>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</si>
  <si>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</si>
  <si>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</si>
  <si>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</si>
  <si>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</si>
  <si>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</si>
  <si>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</si>
  <si>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</si>
  <si>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</si>
  <si>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</si>
  <si>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</si>
  <si>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</si>
  <si>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</si>
  <si>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</si>
  <si>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</si>
  <si>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</si>
  <si>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</si>
  <si>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</si>
  <si>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</si>
  <si>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</si>
  <si>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</si>
  <si>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</si>
  <si>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</si>
  <si>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</si>
  <si>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</si>
  <si>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</si>
  <si>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</si>
  <si>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</si>
  <si>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</si>
  <si>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</si>
  <si>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</si>
  <si>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</si>
  <si>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</si>
  <si>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</si>
  <si>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</si>
  <si>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</si>
  <si>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</si>
  <si>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</si>
  <si>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</si>
  <si>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</si>
  <si>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</si>
  <si>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</si>
  <si>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</si>
  <si>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</si>
  <si>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</si>
  <si>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</si>
  <si>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</si>
  <si>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</si>
  <si>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</si>
  <si>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</si>
  <si>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</si>
  <si>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</si>
  <si>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</si>
  <si>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</si>
  <si>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</si>
  <si>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</si>
  <si>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</si>
  <si>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</si>
  <si>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</si>
  <si>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</si>
  <si>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</si>
  <si>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</si>
  <si>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</si>
  <si>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</si>
  <si>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</si>
  <si>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</si>
  <si>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</si>
  <si>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</si>
  <si>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</si>
  <si>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</si>
  <si>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</si>
  <si>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</si>
  <si>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</si>
  <si>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</si>
  <si>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</si>
  <si>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</si>
  <si>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</si>
  <si>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</si>
  <si>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</si>
  <si>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</si>
  <si>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</si>
  <si>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</si>
  <si>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</si>
  <si>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</si>
  <si>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</si>
  <si>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</si>
  <si>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</si>
  <si>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</si>
  <si>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</si>
  <si>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</si>
  <si>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</si>
  <si>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</si>
  <si>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</si>
  <si>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</si>
  <si>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</si>
  <si>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</si>
  <si>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</si>
  <si>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</si>
  <si>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</si>
  <si>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</si>
  <si>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</si>
  <si>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</si>
  <si>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</si>
  <si>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</si>
  <si>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</si>
  <si>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</si>
  <si>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</si>
  <si>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</si>
  <si>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</si>
  <si>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</si>
  <si>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</si>
  <si>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</si>
  <si>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</si>
  <si>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</si>
  <si>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</si>
  <si>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</si>
  <si>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</si>
  <si>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</si>
  <si>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</si>
  <si>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</si>
  <si>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</si>
  <si>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</si>
  <si>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</si>
  <si>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</si>
  <si>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</si>
  <si>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</si>
  <si>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</si>
  <si>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</si>
  <si>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</si>
  <si>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</si>
  <si>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</si>
  <si>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</si>
  <si>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</si>
  <si>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</si>
  <si>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</si>
  <si>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</si>
  <si>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</si>
  <si>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</si>
  <si>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</si>
  <si>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</si>
  <si>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</si>
  <si>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</si>
  <si>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</si>
  <si>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</si>
  <si>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</si>
  <si>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</si>
  <si>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</si>
  <si>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</si>
  <si>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</si>
  <si>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</si>
  <si>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</si>
  <si>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</si>
  <si>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</si>
  <si>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</si>
  <si>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</si>
  <si>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</si>
  <si>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</si>
  <si>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</si>
  <si>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</si>
  <si>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</si>
  <si>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</si>
  <si>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</si>
  <si>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</si>
  <si>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</si>
  <si>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</si>
  <si>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</si>
  <si>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</si>
  <si>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</si>
  <si>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</si>
  <si>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</si>
  <si>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</si>
  <si>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</si>
  <si>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</si>
  <si>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</si>
  <si>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</si>
  <si>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</si>
  <si>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</si>
  <si>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</si>
  <si>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</si>
  <si>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</si>
  <si>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</si>
  <si>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</si>
  <si>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</si>
  <si>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</si>
  <si>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</si>
  <si>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</si>
  <si>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</si>
  <si>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</si>
  <si>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</si>
  <si>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</si>
  <si>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</si>
  <si>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</si>
  <si>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</si>
  <si>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</si>
  <si>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</si>
  <si>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</si>
  <si>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</si>
  <si>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</si>
  <si>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</si>
  <si>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</si>
  <si>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</si>
  <si>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</si>
  <si>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</si>
  <si>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</si>
  <si>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</si>
  <si>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</si>
  <si>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</si>
  <si>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</si>
  <si>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</si>
  <si>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</si>
  <si>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</si>
  <si>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</si>
  <si>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</si>
  <si>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</si>
  <si>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</si>
  <si>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</si>
  <si>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</si>
  <si>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</si>
  <si>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</si>
  <si>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</si>
  <si>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</si>
  <si>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</si>
  <si>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</si>
  <si>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</si>
  <si>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</si>
  <si>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</si>
  <si>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</si>
  <si>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</si>
  <si>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</si>
  <si>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</si>
  <si>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</si>
  <si>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</si>
  <si>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</si>
  <si>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</si>
  <si>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</si>
  <si>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</si>
  <si>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</si>
  <si>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</si>
  <si>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</si>
  <si>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</si>
  <si>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</si>
  <si>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</si>
  <si>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</si>
  <si>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</si>
  <si>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</si>
  <si>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</si>
  <si>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</si>
  <si>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</si>
  <si>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</si>
  <si>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</si>
  <si>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</si>
  <si>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</si>
  <si>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</si>
  <si>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</si>
  <si>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</si>
  <si>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</si>
  <si>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</si>
  <si>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</si>
  <si>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</si>
  <si>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</si>
  <si>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</si>
  <si>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</si>
  <si>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</si>
  <si>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</si>
  <si>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</si>
  <si>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</si>
  <si>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</si>
  <si>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</si>
  <si>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</si>
  <si>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</si>
  <si>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</si>
  <si>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</si>
  <si>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</si>
  <si>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</si>
  <si>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</si>
  <si>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</si>
  <si>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</si>
  <si>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</si>
  <si>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</si>
  <si>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</si>
  <si>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</si>
  <si>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</si>
  <si>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</si>
  <si>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</si>
  <si>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</si>
  <si>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</si>
  <si>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</si>
  <si>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</si>
  <si>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</si>
  <si>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</si>
  <si>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</si>
  <si>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</si>
  <si>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</si>
  <si>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</si>
  <si>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</si>
  <si>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</si>
  <si>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</si>
  <si>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</si>
  <si>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</si>
  <si>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</si>
  <si>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</si>
  <si>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</si>
  <si>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</si>
  <si>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</si>
  <si>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</si>
  <si>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</si>
  <si>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</si>
  <si>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</si>
  <si>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</si>
  <si>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</si>
  <si>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</si>
  <si>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</si>
  <si>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</si>
  <si>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</si>
  <si>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</si>
  <si>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</si>
  <si>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</si>
  <si>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</si>
  <si>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</si>
  <si>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</si>
  <si>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</si>
  <si>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</si>
  <si>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</si>
  <si>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</si>
  <si>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</si>
  <si>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</si>
  <si>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</si>
  <si>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</si>
  <si>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</si>
  <si>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</si>
  <si>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</si>
  <si>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</si>
  <si>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</si>
  <si>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</si>
  <si>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</si>
  <si>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</si>
  <si>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</si>
  <si>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</si>
  <si>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</si>
  <si>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</si>
  <si>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</si>
  <si>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</si>
  <si>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</si>
  <si>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</si>
  <si>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</si>
  <si>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</si>
  <si>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</si>
  <si>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</si>
  <si>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</si>
  <si>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</si>
  <si>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</si>
  <si>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</si>
  <si>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</si>
  <si>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</si>
  <si>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</si>
  <si>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</si>
  <si>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</si>
  <si>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</si>
  <si>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</si>
  <si>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</si>
  <si>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</si>
  <si>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</si>
  <si>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</si>
  <si>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</si>
  <si>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</si>
  <si>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</si>
  <si>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</si>
  <si>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</si>
  <si>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</si>
  <si>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</si>
  <si>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</si>
  <si>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</si>
  <si>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</si>
  <si>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</si>
  <si>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</si>
  <si>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</si>
  <si>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</si>
  <si>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</si>
  <si>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</si>
  <si>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</si>
  <si>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</si>
  <si>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</si>
  <si>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</si>
  <si>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</si>
  <si>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</si>
  <si>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</si>
  <si>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</si>
  <si>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</si>
  <si>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</si>
  <si>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</si>
  <si>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</si>
  <si>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</si>
  <si>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</si>
  <si>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</si>
  <si>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</si>
  <si>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</si>
  <si>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</si>
  <si>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</si>
  <si>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</si>
  <si>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</si>
  <si>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</si>
  <si>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</si>
  <si>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</si>
  <si>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</si>
  <si>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</si>
  <si>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</si>
  <si>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</si>
  <si>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</si>
  <si>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</si>
  <si>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</si>
  <si>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</si>
  <si>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</si>
  <si>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</si>
  <si>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</si>
  <si>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</si>
  <si>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</si>
  <si>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</si>
  <si>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</si>
  <si>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</si>
  <si>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</si>
  <si>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</si>
  <si>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</si>
  <si>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</si>
  <si>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</si>
  <si>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</si>
  <si>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</si>
  <si>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</si>
  <si>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</si>
  <si>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</si>
  <si>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</si>
  <si>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</si>
  <si>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</si>
  <si>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</si>
  <si>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</si>
  <si>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</si>
  <si>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</si>
  <si>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</si>
  <si>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</si>
  <si>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</si>
  <si>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</si>
  <si>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</si>
  <si>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</si>
  <si>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</si>
  <si>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</si>
  <si>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</si>
  <si>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</si>
  <si>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</si>
  <si>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</si>
  <si>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</si>
  <si>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</si>
  <si>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</si>
  <si>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</si>
  <si>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</si>
  <si>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</si>
  <si>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</si>
  <si>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</si>
  <si>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</si>
  <si>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</si>
  <si>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</si>
  <si>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</si>
  <si>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</si>
  <si>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</si>
  <si>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</si>
  <si>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</si>
  <si>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</si>
  <si>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</si>
  <si>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</si>
  <si>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</si>
  <si>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</si>
  <si>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</si>
  <si>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</si>
  <si>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</si>
  <si>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</si>
  <si>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</si>
  <si>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</si>
  <si>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</si>
  <si>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</si>
  <si>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</si>
  <si>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</si>
  <si>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</si>
  <si>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</si>
  <si>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</si>
  <si>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</si>
  <si>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</si>
  <si>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</si>
  <si>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</si>
  <si>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</si>
  <si>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</si>
  <si>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</si>
  <si>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</si>
  <si>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</si>
  <si>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</si>
  <si>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</si>
  <si>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</si>
  <si>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</si>
  <si>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</si>
  <si>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</si>
  <si>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</si>
  <si>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</si>
  <si>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</si>
  <si>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</si>
  <si>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</si>
  <si>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</si>
  <si>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</si>
  <si>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</si>
  <si>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</si>
  <si>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</si>
  <si>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</si>
  <si>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</si>
  <si>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</si>
  <si>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</si>
  <si>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</si>
  <si>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</si>
  <si>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</si>
  <si>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</si>
  <si>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</si>
  <si>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</si>
  <si>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</si>
  <si>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</si>
  <si>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</si>
  <si>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</si>
  <si>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</si>
  <si>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</si>
  <si>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</si>
  <si>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</si>
  <si>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</si>
  <si>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</si>
  <si>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</si>
  <si>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</si>
  <si>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</si>
  <si>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</si>
  <si>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</si>
  <si>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</si>
  <si>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</si>
  <si>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</si>
  <si>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</si>
  <si>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</si>
  <si>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</si>
  <si>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</si>
  <si>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</si>
  <si>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</si>
  <si>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</si>
  <si>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</si>
  <si>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</si>
  <si>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</si>
  <si>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</si>
  <si>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</si>
  <si>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</si>
  <si>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</si>
  <si>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</si>
  <si>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</si>
  <si>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</si>
  <si>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</si>
  <si>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</si>
  <si>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</si>
  <si>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</si>
  <si>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</si>
  <si>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</si>
  <si>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</si>
  <si>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</si>
  <si>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</si>
  <si>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</si>
  <si>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</si>
  <si>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</si>
  <si>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</si>
  <si>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</si>
  <si>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</si>
  <si>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</si>
  <si>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</si>
  <si>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</si>
  <si>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</si>
  <si>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</si>
  <si>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</si>
  <si>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</si>
  <si>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</si>
  <si>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</si>
  <si>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</si>
  <si>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</si>
  <si>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</si>
  <si>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</si>
  <si>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</si>
  <si>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</si>
  <si>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</si>
  <si>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</si>
  <si>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</si>
  <si>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</si>
  <si>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</si>
  <si>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</si>
  <si>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</si>
  <si>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</si>
  <si>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</si>
  <si>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</si>
  <si>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</si>
  <si>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</si>
  <si>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</si>
  <si>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</si>
  <si>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</si>
  <si>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</si>
  <si>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</si>
  <si>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</si>
  <si>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</si>
  <si>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</si>
  <si>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</si>
  <si>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</si>
  <si>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</si>
  <si>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</si>
  <si>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</si>
  <si>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</si>
  <si>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</si>
  <si>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</si>
  <si>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</si>
  <si>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</si>
  <si>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</si>
  <si>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</si>
  <si>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</si>
  <si>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</si>
  <si>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</si>
  <si>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</si>
  <si>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</si>
  <si>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</si>
  <si>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</si>
  <si>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</si>
  <si>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</si>
  <si>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</si>
  <si>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</si>
  <si>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</si>
  <si>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</si>
  <si>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</si>
  <si>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</si>
  <si>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</si>
  <si>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</si>
  <si>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</si>
  <si>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</si>
  <si>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</si>
  <si>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</si>
  <si>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</si>
  <si>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</si>
  <si>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</si>
  <si>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</si>
  <si>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</si>
  <si>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</si>
  <si>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</si>
  <si>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</si>
  <si>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</si>
  <si>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</si>
  <si>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</si>
  <si>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</si>
  <si>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</si>
  <si>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</si>
  <si>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</si>
  <si>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</si>
  <si>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</si>
  <si>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</si>
  <si>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</si>
  <si>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</si>
  <si>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</si>
  <si>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</si>
  <si>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</si>
  <si>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</si>
  <si>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</si>
  <si>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</si>
  <si>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</si>
  <si>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</si>
  <si>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</si>
  <si>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</si>
  <si>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</si>
  <si>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</si>
  <si>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</si>
  <si>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</si>
  <si>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</si>
  <si>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</si>
  <si>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</si>
  <si>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</si>
  <si>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</si>
  <si>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</si>
  <si>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</si>
  <si>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</si>
  <si>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</si>
  <si>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</si>
  <si>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</si>
  <si>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</si>
  <si>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</si>
  <si>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</si>
  <si>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</si>
  <si>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</si>
  <si>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</si>
  <si>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</si>
  <si>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</si>
  <si>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</si>
  <si>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</si>
  <si>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</si>
  <si>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</si>
  <si>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</si>
  <si>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</si>
  <si>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</si>
  <si>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</si>
  <si>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</si>
  <si>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</si>
  <si>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</si>
  <si>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</si>
  <si>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</si>
  <si>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</si>
  <si>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</si>
  <si>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</si>
  <si>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</si>
  <si>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</si>
  <si>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</si>
  <si>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</si>
  <si>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</si>
  <si>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</si>
  <si>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</si>
  <si>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</si>
  <si>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</si>
  <si>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</si>
  <si>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</si>
  <si>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</si>
  <si>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</si>
  <si>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</si>
  <si>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</si>
  <si>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</si>
  <si>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</si>
  <si>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</si>
  <si>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</si>
  <si>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</si>
  <si>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</si>
  <si>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</si>
  <si>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</si>
  <si>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</si>
  <si>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</si>
  <si>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</si>
  <si>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</si>
  <si>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</si>
  <si>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</si>
  <si>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</si>
  <si>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</si>
  <si>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</si>
  <si>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</si>
  <si>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</si>
  <si>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</si>
  <si>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</si>
  <si>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</si>
  <si>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</si>
  <si>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</si>
  <si>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</si>
  <si>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</si>
  <si>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</si>
  <si>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</si>
  <si>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</si>
  <si>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</si>
  <si>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</si>
  <si>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</si>
  <si>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</si>
  <si>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</si>
  <si>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</si>
  <si>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</si>
  <si>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</si>
  <si>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</si>
  <si>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</si>
  <si>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</si>
  <si>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</si>
  <si>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</si>
  <si>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</si>
  <si>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</si>
  <si>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</si>
  <si>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</si>
  <si>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</si>
  <si>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</si>
  <si>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</si>
  <si>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</si>
  <si>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</si>
  <si>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</si>
  <si>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</si>
  <si>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</si>
  <si>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</si>
  <si>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</si>
  <si>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</si>
  <si>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</si>
  <si>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</si>
  <si>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</si>
  <si>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</si>
  <si>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</si>
  <si>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</si>
  <si>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</si>
  <si>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</si>
  <si>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</si>
  <si>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</si>
  <si>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</si>
  <si>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</si>
  <si>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</si>
  <si>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</si>
  <si>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</si>
  <si>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</si>
  <si>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</si>
  <si>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</si>
  <si>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</si>
  <si>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</si>
  <si>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</si>
  <si>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</si>
  <si>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</si>
  <si>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</si>
  <si>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</si>
  <si>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</si>
  <si>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</si>
  <si>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</si>
  <si>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</si>
  <si>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</si>
  <si>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</si>
  <si>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</si>
  <si>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</si>
  <si>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</si>
  <si>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</si>
  <si>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</si>
  <si>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</si>
  <si>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</si>
  <si>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</si>
  <si>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</si>
  <si>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</si>
  <si>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</si>
  <si>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</si>
  <si>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</si>
  <si>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</si>
  <si>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</si>
  <si>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</si>
  <si>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</si>
  <si>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</si>
  <si>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</si>
  <si>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</si>
  <si>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</si>
  <si>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</si>
  <si>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</si>
  <si>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</si>
  <si>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</si>
  <si>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</si>
  <si>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</si>
  <si>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</si>
  <si>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</si>
  <si>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</si>
  <si>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</si>
  <si>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</si>
  <si>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</si>
  <si>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</si>
  <si>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</si>
  <si>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</si>
  <si>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</si>
  <si>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</si>
  <si>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</si>
  <si>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</si>
  <si>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</si>
  <si>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</si>
  <si>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</si>
  <si>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</si>
  <si>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</si>
  <si>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</si>
  <si>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</si>
  <si>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</si>
  <si>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</si>
  <si>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</si>
  <si>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</si>
  <si>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</si>
  <si>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</si>
  <si>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</si>
  <si>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</si>
  <si>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</si>
  <si>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</si>
  <si>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</si>
  <si>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</si>
  <si>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</si>
  <si>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</si>
  <si>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</si>
  <si>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</si>
  <si>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</si>
  <si>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</si>
  <si>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</si>
  <si>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</si>
  <si>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</si>
  <si>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</si>
  <si>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</si>
  <si>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</si>
  <si>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</si>
  <si>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</si>
  <si>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</si>
  <si>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</si>
  <si>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</si>
  <si>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</si>
  <si>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</si>
  <si>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</si>
  <si>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</si>
  <si>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</si>
  <si>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</si>
  <si>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</si>
  <si>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</si>
  <si>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</si>
  <si>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</si>
  <si>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</si>
  <si>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</si>
  <si>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</si>
  <si>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</si>
  <si>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</si>
  <si>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</si>
  <si>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</si>
  <si>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</si>
  <si>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</si>
  <si>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</si>
  <si>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</si>
  <si>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</si>
  <si>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</si>
  <si>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</si>
  <si>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</si>
  <si>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</si>
  <si>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</si>
  <si>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</si>
  <si>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</si>
  <si>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</si>
  <si>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</si>
  <si>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</si>
  <si>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</si>
  <si>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</si>
  <si>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</si>
  <si>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</si>
  <si>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</si>
  <si>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</si>
  <si>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</si>
  <si>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</si>
  <si>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</si>
  <si>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</si>
  <si>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</si>
  <si>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</si>
  <si>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</si>
  <si>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</si>
  <si>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</si>
  <si>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</si>
  <si>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</si>
  <si>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</si>
  <si>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</si>
  <si>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</si>
  <si>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</si>
  <si>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</si>
  <si>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</si>
  <si>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</si>
  <si>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</si>
  <si>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</si>
  <si>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</si>
  <si>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</si>
  <si>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</si>
  <si>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</si>
  <si>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</si>
  <si>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</si>
  <si>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</si>
  <si>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</si>
  <si>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</si>
  <si>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</si>
  <si>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</si>
  <si>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</si>
  <si>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</si>
  <si>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</si>
  <si>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</si>
  <si>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</si>
  <si>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</si>
  <si>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</si>
  <si>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</si>
  <si>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</si>
  <si>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</si>
  <si>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</si>
  <si>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</si>
  <si>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</si>
  <si>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</si>
  <si>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</si>
  <si>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</si>
  <si>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</si>
  <si>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</si>
  <si>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</si>
  <si>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</si>
  <si>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</si>
  <si>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</si>
  <si>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</si>
  <si>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</si>
  <si>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</si>
  <si>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</si>
  <si>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</si>
  <si>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</si>
  <si>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</si>
  <si>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</si>
  <si>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</si>
  <si>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</si>
  <si>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</si>
  <si>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</si>
  <si>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</si>
  <si>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</si>
  <si>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</si>
  <si>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</si>
  <si>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</si>
  <si>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</si>
  <si>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</si>
  <si>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</si>
  <si>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</si>
  <si>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</si>
  <si>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</si>
  <si>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</si>
  <si>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</si>
  <si>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</si>
  <si>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</si>
  <si>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</si>
  <si>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</si>
  <si>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</si>
  <si>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</si>
  <si>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</si>
  <si>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</si>
  <si>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</si>
  <si>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</si>
  <si>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</si>
  <si>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</si>
  <si>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</si>
  <si>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</si>
  <si>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</si>
  <si>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</si>
  <si>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</si>
  <si>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</si>
  <si>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</si>
  <si>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</si>
  <si>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</si>
  <si>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</si>
  <si>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</si>
  <si>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</si>
  <si>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</si>
  <si>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</si>
  <si>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</si>
  <si>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</si>
  <si>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</si>
  <si>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</si>
  <si>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</si>
  <si>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</si>
  <si>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</si>
  <si>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</si>
  <si>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</si>
  <si>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</si>
  <si>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</si>
  <si>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</si>
  <si>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</si>
  <si>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</si>
  <si>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</si>
  <si>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</si>
  <si>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</si>
  <si>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</si>
  <si>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</si>
  <si>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</si>
  <si>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</si>
  <si>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</si>
  <si>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</si>
  <si>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</si>
  <si>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</si>
  <si>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</si>
  <si>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</si>
  <si>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</si>
  <si>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</si>
  <si>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</si>
  <si>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</si>
  <si>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</si>
  <si>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</si>
  <si>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</si>
  <si>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</si>
  <si>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</si>
  <si>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</si>
  <si>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</si>
  <si>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</si>
  <si>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</si>
  <si>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</si>
  <si>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</si>
  <si>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</si>
  <si>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</si>
  <si>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</si>
  <si>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</si>
  <si>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</si>
  <si>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</si>
  <si>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</si>
  <si>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</si>
  <si>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</si>
  <si>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</si>
  <si>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</si>
  <si>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</si>
  <si>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</si>
  <si>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</si>
  <si>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</si>
  <si>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</si>
  <si>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</si>
  <si>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</si>
  <si>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</si>
  <si>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</si>
  <si>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</si>
  <si>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</si>
  <si>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</si>
  <si>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</si>
  <si>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</si>
  <si>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</si>
  <si>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</si>
  <si>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</si>
  <si>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</si>
  <si>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</si>
  <si>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</si>
  <si>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</si>
  <si>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</si>
  <si>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</si>
  <si>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</si>
  <si>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</si>
  <si>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</si>
  <si>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</si>
  <si>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</si>
  <si>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</si>
  <si>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</si>
  <si>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</si>
  <si>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</si>
  <si>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</si>
  <si>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</si>
  <si>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</si>
  <si>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</si>
  <si>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</si>
  <si>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</si>
  <si>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</si>
  <si>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</si>
  <si>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</si>
  <si>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</si>
  <si>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</si>
  <si>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</si>
  <si>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</si>
  <si>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</si>
  <si>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</si>
  <si>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</si>
  <si>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</si>
  <si>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</si>
  <si>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</si>
  <si>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</si>
  <si>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</si>
  <si>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</si>
  <si>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</si>
  <si>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</si>
  <si>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</si>
  <si>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</si>
  <si>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</si>
  <si>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</si>
  <si>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</si>
  <si>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</si>
  <si>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</si>
  <si>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</si>
  <si>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</si>
  <si>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</si>
  <si>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</si>
  <si>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</si>
  <si>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</si>
  <si>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</si>
  <si>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</si>
  <si>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</si>
  <si>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</si>
  <si>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</si>
  <si>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</si>
  <si>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</si>
  <si>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</si>
  <si>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</si>
  <si>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</si>
  <si>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</si>
  <si>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</si>
  <si>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</si>
  <si>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</si>
  <si>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</si>
  <si>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</si>
  <si>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</si>
  <si>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</si>
  <si>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</si>
  <si>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</si>
  <si>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</si>
  <si>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</si>
  <si>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</si>
  <si>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</si>
  <si>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</si>
  <si>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</si>
  <si>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</si>
  <si>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</si>
  <si>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</si>
  <si>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</si>
  <si>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</si>
  <si>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</si>
  <si>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</si>
  <si>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</si>
  <si>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</si>
  <si>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</si>
  <si>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</si>
  <si>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</si>
  <si>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</si>
  <si>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</si>
  <si>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</si>
  <si>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</si>
  <si>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</si>
  <si>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</si>
  <si>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</si>
  <si>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</si>
  <si>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</si>
  <si>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</si>
  <si>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26.02.2019</t>
  </si>
  <si>
    <t>Specijalna bolnica za rehabilitaciju "Vranjska Banja"</t>
  </si>
  <si>
    <t>Vranjska Banja</t>
  </si>
  <si>
    <t>07214383</t>
  </si>
  <si>
    <t>100553836</t>
  </si>
  <si>
    <t>840-143661-19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</si>
</sst>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  <numFmt numFmtId="190" formatCode="[$-241A]dddd\,\ d\.\ mmmm\ yyyy"/>
    <numFmt numFmtId="191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8" fontId="6" fillId="0" borderId="10" xfId="66" applyNumberFormat="1" applyFont="1" applyFill="1" applyBorder="1" applyAlignment="1" applyProtection="1">
      <alignment horizontal="left" vertical="center" wrapText="1"/>
      <protection/>
    </xf>
    <xf numFmtId="188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8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8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8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8" fontId="32" fillId="0" borderId="10" xfId="66" applyNumberFormat="1" applyFont="1" applyFill="1" applyBorder="1" applyAlignment="1" applyProtection="1">
      <alignment vertical="center"/>
      <protection locked="0"/>
    </xf>
    <xf numFmtId="188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8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8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8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8" fontId="31" fillId="0" borderId="27" xfId="66" applyNumberFormat="1" applyFont="1" applyFill="1" applyBorder="1" applyAlignment="1" applyProtection="1">
      <alignment horizontal="right" vertical="center" wrapText="1"/>
      <protection/>
    </xf>
    <xf numFmtId="188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8" fontId="6" fillId="0" borderId="27" xfId="66" applyNumberFormat="1" applyFont="1" applyFill="1" applyBorder="1" applyAlignment="1" applyProtection="1">
      <alignment horizontal="right" vertical="center" wrapText="1"/>
      <protection/>
    </xf>
    <xf numFmtId="188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8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8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8" fontId="26" fillId="0" borderId="10" xfId="68" applyNumberFormat="1" applyFont="1" applyFill="1" applyBorder="1" applyAlignment="1" applyProtection="1">
      <alignment horizontal="right" vertical="center"/>
      <protection locked="0"/>
    </xf>
    <xf numFmtId="188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8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8" fontId="22" fillId="0" borderId="10" xfId="68" applyNumberFormat="1" applyFont="1" applyFill="1" applyBorder="1" applyAlignment="1" applyProtection="1">
      <alignment horizontal="right" vertical="center"/>
      <protection/>
    </xf>
    <xf numFmtId="188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9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1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9.emf" /><Relationship Id="rId6" Type="http://schemas.openxmlformats.org/officeDocument/2006/relationships/image" Target="../media/image23.emf" /><Relationship Id="rId7" Type="http://schemas.openxmlformats.org/officeDocument/2006/relationships/image" Target="../media/image25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5.emf" /><Relationship Id="rId12" Type="http://schemas.openxmlformats.org/officeDocument/2006/relationships/image" Target="../media/image5.emf" /><Relationship Id="rId13" Type="http://schemas.openxmlformats.org/officeDocument/2006/relationships/image" Target="../media/image27.emf" /><Relationship Id="rId14" Type="http://schemas.openxmlformats.org/officeDocument/2006/relationships/image" Target="../media/image14.emf" /><Relationship Id="rId15" Type="http://schemas.openxmlformats.org/officeDocument/2006/relationships/image" Target="../media/image18.emf" /><Relationship Id="rId16" Type="http://schemas.openxmlformats.org/officeDocument/2006/relationships/image" Target="../media/image20.emf" /><Relationship Id="rId17" Type="http://schemas.openxmlformats.org/officeDocument/2006/relationships/image" Target="../media/image19.emf" /><Relationship Id="rId18" Type="http://schemas.openxmlformats.org/officeDocument/2006/relationships/image" Target="../media/image2.emf" /><Relationship Id="rId19" Type="http://schemas.openxmlformats.org/officeDocument/2006/relationships/image" Target="../media/image30.emf" /><Relationship Id="rId20" Type="http://schemas.openxmlformats.org/officeDocument/2006/relationships/image" Target="../media/image40.emf" /><Relationship Id="rId21" Type="http://schemas.openxmlformats.org/officeDocument/2006/relationships/image" Target="../media/image41.emf" /><Relationship Id="rId22" Type="http://schemas.openxmlformats.org/officeDocument/2006/relationships/image" Target="../media/image33.emf" /><Relationship Id="rId23" Type="http://schemas.openxmlformats.org/officeDocument/2006/relationships/image" Target="../media/image9.emf" /><Relationship Id="rId24" Type="http://schemas.openxmlformats.org/officeDocument/2006/relationships/image" Target="../media/image37.emf" /><Relationship Id="rId25" Type="http://schemas.openxmlformats.org/officeDocument/2006/relationships/image" Target="../media/image36.emf" /><Relationship Id="rId26" Type="http://schemas.openxmlformats.org/officeDocument/2006/relationships/image" Target="../media/image46.emf" /><Relationship Id="rId27" Type="http://schemas.openxmlformats.org/officeDocument/2006/relationships/image" Target="../media/image22.emf" /><Relationship Id="rId28" Type="http://schemas.openxmlformats.org/officeDocument/2006/relationships/image" Target="../media/image4.emf" /><Relationship Id="rId29" Type="http://schemas.openxmlformats.org/officeDocument/2006/relationships/image" Target="../media/image16.emf" /><Relationship Id="rId30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2" sqref="C12:D12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683</v>
      </c>
      <c r="B29" s="44" t="str">
        <f>LEFT(A29,2)</f>
        <v>24</v>
      </c>
      <c r="D29" s="44" t="s">
        <v>700</v>
      </c>
      <c r="E29" s="44" t="str">
        <f>LEFT(D29,8)</f>
        <v>00224005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697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698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699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309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700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310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311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701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702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703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704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242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929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4">
      <selection activeCell="H24" sqref="H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24 ВРАЊЕ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00224005 РХ ВРАЊСКА БАЊА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8444</v>
      </c>
      <c r="E13" s="79">
        <f>E14+E15</f>
        <v>458</v>
      </c>
    </row>
    <row r="14" spans="1:5" ht="24" customHeight="1">
      <c r="A14" s="80"/>
      <c r="B14" s="81" t="s">
        <v>201</v>
      </c>
      <c r="C14" s="82" t="s">
        <v>213</v>
      </c>
      <c r="D14" s="83">
        <v>7761</v>
      </c>
      <c r="E14" s="84">
        <v>458</v>
      </c>
    </row>
    <row r="15" spans="1:5" ht="24" customHeight="1">
      <c r="A15" s="80"/>
      <c r="B15" s="81" t="s">
        <v>202</v>
      </c>
      <c r="C15" s="82" t="s">
        <v>214</v>
      </c>
      <c r="D15" s="83">
        <v>683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87685</v>
      </c>
      <c r="E16" s="79">
        <f>E17+E18+E19</f>
        <v>26367</v>
      </c>
    </row>
    <row r="17" spans="1:5" ht="24" customHeight="1">
      <c r="A17" s="80"/>
      <c r="B17" s="81" t="s">
        <v>206</v>
      </c>
      <c r="C17" s="82" t="s">
        <v>215</v>
      </c>
      <c r="D17" s="83">
        <v>84184</v>
      </c>
      <c r="E17" s="84">
        <v>26367</v>
      </c>
    </row>
    <row r="18" spans="1:5" ht="24" customHeight="1">
      <c r="A18" s="80"/>
      <c r="B18" s="81" t="s">
        <v>207</v>
      </c>
      <c r="C18" s="82" t="s">
        <v>216</v>
      </c>
      <c r="D18" s="83">
        <v>3501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85829</v>
      </c>
      <c r="E20" s="79">
        <f>E21+E22+E23</f>
        <v>26795</v>
      </c>
    </row>
    <row r="21" spans="1:5" ht="24" customHeight="1">
      <c r="A21" s="80"/>
      <c r="B21" s="81" t="s">
        <v>218</v>
      </c>
      <c r="C21" s="82" t="s">
        <v>219</v>
      </c>
      <c r="D21" s="83">
        <v>82392</v>
      </c>
      <c r="E21" s="84">
        <v>26795</v>
      </c>
    </row>
    <row r="22" spans="1:5" ht="24" customHeight="1">
      <c r="A22" s="80"/>
      <c r="B22" s="81" t="s">
        <v>220</v>
      </c>
      <c r="C22" s="82" t="s">
        <v>221</v>
      </c>
      <c r="D22" s="83">
        <v>3437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10300</v>
      </c>
      <c r="E24" s="78">
        <f>E13+E16-E20</f>
        <v>30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9152</v>
      </c>
      <c r="E25" s="84">
        <v>30</v>
      </c>
    </row>
    <row r="26" spans="1:5" ht="24" customHeight="1" thickBot="1">
      <c r="A26" s="88"/>
      <c r="B26" s="89" t="s">
        <v>210</v>
      </c>
      <c r="C26" s="90" t="s">
        <v>225</v>
      </c>
      <c r="D26" s="91">
        <v>1148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6">
      <selection activeCell="D50" sqref="D50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24 ВРАЊЕ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00224005 РХ ВРАЊСКА БАЊА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5" t="s">
        <v>533</v>
      </c>
      <c r="B18" s="657" t="s">
        <v>534</v>
      </c>
      <c r="C18" s="657" t="s">
        <v>535</v>
      </c>
      <c r="D18" s="665" t="s">
        <v>977</v>
      </c>
      <c r="E18" s="665" t="s">
        <v>976</v>
      </c>
      <c r="F18" s="673" t="s">
        <v>975</v>
      </c>
      <c r="G18" s="661" t="s">
        <v>1002</v>
      </c>
      <c r="H18" s="663" t="s">
        <v>965</v>
      </c>
    </row>
    <row r="19" spans="1:8" ht="35.25" customHeight="1">
      <c r="A19" s="656"/>
      <c r="B19" s="660"/>
      <c r="C19" s="658"/>
      <c r="D19" s="666"/>
      <c r="E19" s="666"/>
      <c r="F19" s="674"/>
      <c r="G19" s="662"/>
      <c r="H19" s="664"/>
    </row>
    <row r="20" spans="1:8" ht="24.75" customHeight="1">
      <c r="A20" s="656"/>
      <c r="B20" s="660"/>
      <c r="C20" s="658"/>
      <c r="D20" s="666"/>
      <c r="E20" s="666"/>
      <c r="F20" s="674"/>
      <c r="G20" s="662"/>
      <c r="H20" s="664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250</v>
      </c>
      <c r="E22" s="196">
        <f>E23</f>
        <v>0</v>
      </c>
      <c r="F22" s="178">
        <f aca="true" t="shared" si="0" ref="F22:F32">D22+E22</f>
        <v>250</v>
      </c>
      <c r="G22" s="251">
        <f>G23</f>
        <v>0</v>
      </c>
      <c r="H22" s="21">
        <f aca="true" t="shared" si="1" ref="H22:H32">F22+G22</f>
        <v>250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250</v>
      </c>
      <c r="E23" s="196">
        <f>E24+E29</f>
        <v>0</v>
      </c>
      <c r="F23" s="178">
        <f t="shared" si="0"/>
        <v>250</v>
      </c>
      <c r="G23" s="251">
        <f>G24+G29</f>
        <v>0</v>
      </c>
      <c r="H23" s="21">
        <f t="shared" si="1"/>
        <v>250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250</v>
      </c>
      <c r="E29" s="196">
        <f>E30</f>
        <v>0</v>
      </c>
      <c r="F29" s="178">
        <f t="shared" si="0"/>
        <v>250</v>
      </c>
      <c r="G29" s="254"/>
      <c r="H29" s="21">
        <f t="shared" si="1"/>
        <v>250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250</v>
      </c>
      <c r="E30" s="196">
        <f>E31</f>
        <v>0</v>
      </c>
      <c r="F30" s="178">
        <f t="shared" si="0"/>
        <v>250</v>
      </c>
      <c r="G30" s="254"/>
      <c r="H30" s="21">
        <f t="shared" si="1"/>
        <v>250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250</v>
      </c>
      <c r="E31" s="252"/>
      <c r="F31" s="178">
        <f t="shared" si="0"/>
        <v>250</v>
      </c>
      <c r="G31" s="255"/>
      <c r="H31" s="21">
        <f t="shared" si="1"/>
        <v>250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250</v>
      </c>
      <c r="E32" s="192">
        <f>E22</f>
        <v>0</v>
      </c>
      <c r="F32" s="169">
        <f t="shared" si="0"/>
        <v>250</v>
      </c>
      <c r="G32" s="253">
        <f>G22</f>
        <v>0</v>
      </c>
      <c r="H32" s="31">
        <f t="shared" si="1"/>
        <v>250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5" t="s">
        <v>533</v>
      </c>
      <c r="B37" s="657" t="s">
        <v>534</v>
      </c>
      <c r="C37" s="657" t="s">
        <v>535</v>
      </c>
      <c r="D37" s="673" t="s">
        <v>972</v>
      </c>
      <c r="E37" s="668"/>
    </row>
    <row r="38" spans="1:5" ht="18" customHeight="1">
      <c r="A38" s="675"/>
      <c r="B38" s="659"/>
      <c r="C38" s="659"/>
      <c r="D38" s="677"/>
      <c r="E38" s="669"/>
    </row>
    <row r="39" spans="1:5" ht="23.25" customHeight="1">
      <c r="A39" s="675"/>
      <c r="B39" s="659"/>
      <c r="C39" s="659"/>
      <c r="D39" s="677"/>
      <c r="E39" s="669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250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250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250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190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190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60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40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15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5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56" t="s">
        <v>533</v>
      </c>
      <c r="B69" s="660" t="s">
        <v>534</v>
      </c>
      <c r="C69" s="660" t="s">
        <v>535</v>
      </c>
      <c r="D69" s="674" t="s">
        <v>972</v>
      </c>
      <c r="E69" s="668"/>
    </row>
    <row r="70" spans="1:5" ht="18.75" customHeight="1">
      <c r="A70" s="675"/>
      <c r="B70" s="659"/>
      <c r="C70" s="659"/>
      <c r="D70" s="677"/>
      <c r="E70" s="669"/>
    </row>
    <row r="71" spans="1:5" ht="18" customHeight="1">
      <c r="A71" s="675"/>
      <c r="B71" s="659"/>
      <c r="C71" s="659"/>
      <c r="D71" s="677"/>
      <c r="E71" s="669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70" t="s">
        <v>533</v>
      </c>
      <c r="B145" s="671" t="s">
        <v>534</v>
      </c>
      <c r="C145" s="672" t="s">
        <v>535</v>
      </c>
      <c r="D145" s="676" t="s">
        <v>972</v>
      </c>
      <c r="E145" s="667"/>
    </row>
    <row r="146" spans="1:5" ht="18" customHeight="1">
      <c r="A146" s="670"/>
      <c r="B146" s="671"/>
      <c r="C146" s="672"/>
      <c r="D146" s="676"/>
      <c r="E146" s="667"/>
    </row>
    <row r="147" spans="1:5" ht="18" customHeight="1">
      <c r="A147" s="670"/>
      <c r="B147" s="671"/>
      <c r="C147" s="672"/>
      <c r="D147" s="676"/>
      <c r="E147" s="667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70" t="s">
        <v>533</v>
      </c>
      <c r="B214" s="671" t="s">
        <v>534</v>
      </c>
      <c r="C214" s="672" t="s">
        <v>535</v>
      </c>
      <c r="D214" s="676" t="s">
        <v>956</v>
      </c>
      <c r="E214" s="667"/>
    </row>
    <row r="215" spans="1:5" ht="24.75" customHeight="1">
      <c r="A215" s="670"/>
      <c r="B215" s="671"/>
      <c r="C215" s="672"/>
      <c r="D215" s="676"/>
      <c r="E215" s="667"/>
    </row>
    <row r="216" spans="1:5" ht="23.25" customHeight="1">
      <c r="A216" s="670"/>
      <c r="B216" s="671"/>
      <c r="C216" s="672"/>
      <c r="D216" s="676"/>
      <c r="E216" s="667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70" t="s">
        <v>533</v>
      </c>
      <c r="B284" s="671" t="s">
        <v>534</v>
      </c>
      <c r="C284" s="672" t="s">
        <v>535</v>
      </c>
      <c r="D284" s="676" t="s">
        <v>956</v>
      </c>
      <c r="E284" s="667"/>
    </row>
    <row r="285" spans="1:5" ht="17.25" customHeight="1">
      <c r="A285" s="670"/>
      <c r="B285" s="671"/>
      <c r="C285" s="672"/>
      <c r="D285" s="676"/>
      <c r="E285" s="667"/>
    </row>
    <row r="286" spans="1:5" ht="21" customHeight="1">
      <c r="A286" s="670"/>
      <c r="B286" s="671"/>
      <c r="C286" s="672"/>
      <c r="D286" s="676"/>
      <c r="E286" s="667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250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4">
      <selection activeCell="H14" sqref="H14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164</v>
      </c>
      <c r="E13" s="120">
        <f t="shared" si="0"/>
        <v>164</v>
      </c>
      <c r="F13" s="120">
        <f t="shared" si="0"/>
        <v>0</v>
      </c>
      <c r="G13" s="120">
        <f t="shared" si="0"/>
        <v>164</v>
      </c>
      <c r="H13" s="120">
        <f t="shared" si="0"/>
        <v>164</v>
      </c>
    </row>
    <row r="14" spans="1:8" ht="19.5" customHeight="1">
      <c r="A14" s="118" t="s">
        <v>940</v>
      </c>
      <c r="B14" s="119" t="s">
        <v>941</v>
      </c>
      <c r="C14" s="121"/>
      <c r="D14" s="121">
        <v>164</v>
      </c>
      <c r="E14" s="120">
        <f>C14+D14</f>
        <v>164</v>
      </c>
      <c r="F14" s="121"/>
      <c r="G14" s="121">
        <v>164</v>
      </c>
      <c r="H14" s="120">
        <f>F14+G14</f>
        <v>164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55" t="s">
        <v>533</v>
      </c>
      <c r="B25" s="657" t="s">
        <v>534</v>
      </c>
      <c r="C25" s="657" t="s">
        <v>535</v>
      </c>
      <c r="D25" s="673" t="s">
        <v>1112</v>
      </c>
    </row>
    <row r="26" spans="1:4" ht="12.75">
      <c r="A26" s="675"/>
      <c r="B26" s="659"/>
      <c r="C26" s="659"/>
      <c r="D26" s="677"/>
    </row>
    <row r="27" spans="1:4" ht="12.75">
      <c r="A27" s="675"/>
      <c r="B27" s="659"/>
      <c r="C27" s="659"/>
      <c r="D27" s="677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07214383</v>
      </c>
      <c r="B2" s="236" t="str">
        <f>NazivKorisnika</f>
        <v>Specijalna bolnica za rehabilitaciju "Vranjska Banja"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250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250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26367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-26117</v>
      </c>
      <c r="H12" s="244">
        <f>G12</f>
        <v>-26117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view="pageBreakPreview" zoomScaleNormal="120" zoomScaleSheetLayoutView="100" workbookViewId="0" topLeftCell="A276">
      <selection activeCell="K292" sqref="K29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Specijalna bolnica za rehabilitaciju "Vranjska Banja"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Vranjska Banja</v>
      </c>
      <c r="B9" s="275"/>
      <c r="C9" s="285"/>
      <c r="E9" s="518" t="str">
        <f>"Матични број:   "&amp;MatBroj</f>
        <v>Матични број:   07214383</v>
      </c>
      <c r="F9" s="283"/>
      <c r="G9" s="276"/>
    </row>
    <row r="10" spans="1:7" ht="15.75">
      <c r="A10" s="284" t="str">
        <f>"ПИБ:   "&amp;bip</f>
        <v>ПИБ:   100553836</v>
      </c>
      <c r="B10" s="275"/>
      <c r="C10" s="285"/>
      <c r="E10" s="519" t="str">
        <f>"Број подрачуна:  "&amp;BrojPodr</f>
        <v>Број подрачуна:  840-143661-19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603" t="s">
        <v>1010</v>
      </c>
      <c r="B14" s="603"/>
      <c r="C14" s="603"/>
      <c r="D14" s="603"/>
      <c r="E14" s="603"/>
      <c r="F14" s="603"/>
      <c r="G14" s="603"/>
      <c r="H14" s="290"/>
    </row>
    <row r="15" spans="1:8" ht="14.25" customHeight="1">
      <c r="A15" s="604" t="s">
        <v>1815</v>
      </c>
      <c r="B15" s="604"/>
      <c r="C15" s="604"/>
      <c r="D15" s="604"/>
      <c r="E15" s="604"/>
      <c r="F15" s="604"/>
      <c r="G15" s="604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88" t="s">
        <v>533</v>
      </c>
      <c r="B18" s="599" t="s">
        <v>534</v>
      </c>
      <c r="C18" s="588" t="s">
        <v>535</v>
      </c>
      <c r="D18" s="295" t="s">
        <v>1011</v>
      </c>
      <c r="E18" s="588" t="s">
        <v>1012</v>
      </c>
      <c r="F18" s="588"/>
      <c r="G18" s="588"/>
    </row>
    <row r="19" spans="1:7" ht="12.75">
      <c r="A19" s="588"/>
      <c r="B19" s="599"/>
      <c r="C19" s="588"/>
      <c r="D19" s="600" t="s">
        <v>1013</v>
      </c>
      <c r="E19" s="588" t="s">
        <v>1014</v>
      </c>
      <c r="F19" s="588" t="s">
        <v>1015</v>
      </c>
      <c r="G19" s="602" t="s">
        <v>1016</v>
      </c>
    </row>
    <row r="20" spans="1:7" ht="12.75">
      <c r="A20" s="588"/>
      <c r="B20" s="599"/>
      <c r="C20" s="588"/>
      <c r="D20" s="601"/>
      <c r="E20" s="588"/>
      <c r="F20" s="588"/>
      <c r="G20" s="60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80973</v>
      </c>
      <c r="E23" s="301">
        <f>E24+E42</f>
        <v>276384</v>
      </c>
      <c r="F23" s="301">
        <f>F24+F42</f>
        <v>197012</v>
      </c>
      <c r="G23" s="301">
        <f aca="true" t="shared" si="0" ref="G23:G86">E23-F23</f>
        <v>79372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79415</v>
      </c>
      <c r="E24" s="301">
        <f>E25+E29+E31+E33+E37+E40</f>
        <v>247605</v>
      </c>
      <c r="F24" s="301">
        <f>F25+F29+F31+F33+F37+F40</f>
        <v>169818</v>
      </c>
      <c r="G24" s="301">
        <f t="shared" si="0"/>
        <v>77787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79392</v>
      </c>
      <c r="E25" s="301">
        <f>SUM(E26:E28)</f>
        <v>244877</v>
      </c>
      <c r="F25" s="301">
        <f>SUM(F26:F28)</f>
        <v>167113</v>
      </c>
      <c r="G25" s="301">
        <f t="shared" si="0"/>
        <v>77764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75204</v>
      </c>
      <c r="E26" s="306">
        <v>210866</v>
      </c>
      <c r="F26" s="306">
        <v>137764</v>
      </c>
      <c r="G26" s="301">
        <f t="shared" si="0"/>
        <v>73102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4188</v>
      </c>
      <c r="E27" s="306">
        <v>34011</v>
      </c>
      <c r="F27" s="306">
        <v>29349</v>
      </c>
      <c r="G27" s="301">
        <f t="shared" si="0"/>
        <v>4662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23</v>
      </c>
      <c r="E37" s="301">
        <f>E38+E39</f>
        <v>2728</v>
      </c>
      <c r="F37" s="301">
        <f>F38+F39</f>
        <v>2705</v>
      </c>
      <c r="G37" s="301">
        <f t="shared" si="0"/>
        <v>23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23</v>
      </c>
      <c r="E38" s="306">
        <v>2728</v>
      </c>
      <c r="F38" s="306">
        <v>2705</v>
      </c>
      <c r="G38" s="301">
        <f t="shared" si="0"/>
        <v>23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1558</v>
      </c>
      <c r="E42" s="301">
        <f>E43+E51</f>
        <v>28779</v>
      </c>
      <c r="F42" s="301">
        <f>F43+F51</f>
        <v>27194</v>
      </c>
      <c r="G42" s="301">
        <f t="shared" si="0"/>
        <v>1585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177</v>
      </c>
      <c r="E43" s="301">
        <f>SUM(E44:E50)</f>
        <v>9511</v>
      </c>
      <c r="F43" s="301">
        <f>SUM(F44:F50)</f>
        <v>9370</v>
      </c>
      <c r="G43" s="301">
        <f t="shared" si="0"/>
        <v>141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88" t="s">
        <v>533</v>
      </c>
      <c r="B45" s="599" t="s">
        <v>534</v>
      </c>
      <c r="C45" s="588" t="s">
        <v>535</v>
      </c>
      <c r="D45" s="295" t="s">
        <v>1011</v>
      </c>
      <c r="E45" s="588" t="s">
        <v>1012</v>
      </c>
      <c r="F45" s="588"/>
      <c r="G45" s="588"/>
    </row>
    <row r="46" spans="1:7" ht="12.75">
      <c r="A46" s="588"/>
      <c r="B46" s="599"/>
      <c r="C46" s="588"/>
      <c r="D46" s="600" t="s">
        <v>1013</v>
      </c>
      <c r="E46" s="588" t="s">
        <v>1014</v>
      </c>
      <c r="F46" s="588" t="s">
        <v>1015</v>
      </c>
      <c r="G46" s="602" t="s">
        <v>1062</v>
      </c>
    </row>
    <row r="47" spans="1:7" ht="12.75">
      <c r="A47" s="588"/>
      <c r="B47" s="599"/>
      <c r="C47" s="588"/>
      <c r="D47" s="601"/>
      <c r="E47" s="588"/>
      <c r="F47" s="588"/>
      <c r="G47" s="60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177</v>
      </c>
      <c r="E50" s="306">
        <v>9511</v>
      </c>
      <c r="F50" s="306">
        <v>9370</v>
      </c>
      <c r="G50" s="301">
        <f t="shared" si="0"/>
        <v>141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1381</v>
      </c>
      <c r="E51" s="301">
        <f>E52+E53</f>
        <v>19268</v>
      </c>
      <c r="F51" s="301">
        <f>F52+F53</f>
        <v>17824</v>
      </c>
      <c r="G51" s="301">
        <f t="shared" si="0"/>
        <v>1444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450</v>
      </c>
      <c r="E52" s="306">
        <v>4117</v>
      </c>
      <c r="F52" s="306">
        <v>3677</v>
      </c>
      <c r="G52" s="301">
        <f t="shared" si="0"/>
        <v>440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931</v>
      </c>
      <c r="E53" s="306">
        <v>15151</v>
      </c>
      <c r="F53" s="306">
        <v>14147</v>
      </c>
      <c r="G53" s="301">
        <f t="shared" si="0"/>
        <v>1004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13776</v>
      </c>
      <c r="E54" s="301">
        <f>E55+E75+E97</f>
        <v>20721</v>
      </c>
      <c r="F54" s="301">
        <f>F55+F75+F97</f>
        <v>0</v>
      </c>
      <c r="G54" s="301">
        <f t="shared" si="0"/>
        <v>20721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12691</v>
      </c>
      <c r="E75" s="301">
        <f>E76+E86+E92</f>
        <v>19900</v>
      </c>
      <c r="F75" s="301">
        <f>F76+F86+F92</f>
        <v>0</v>
      </c>
      <c r="G75" s="301">
        <f t="shared" si="0"/>
        <v>19900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8444</v>
      </c>
      <c r="E76" s="301">
        <f>E77+E78+E79+E80+E81+E82+E83+E84+E85</f>
        <v>10300</v>
      </c>
      <c r="F76" s="301">
        <f>F77+F78+F79+F80+F81+F82+F83+F84+F85</f>
        <v>0</v>
      </c>
      <c r="G76" s="301">
        <f t="shared" si="0"/>
        <v>10300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7761</v>
      </c>
      <c r="E77" s="306">
        <v>9152</v>
      </c>
      <c r="F77" s="306"/>
      <c r="G77" s="301">
        <f t="shared" si="0"/>
        <v>9152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>
        <v>500</v>
      </c>
      <c r="F78" s="306"/>
      <c r="G78" s="301">
        <f t="shared" si="0"/>
        <v>500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156</v>
      </c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>
        <v>527</v>
      </c>
      <c r="E85" s="306">
        <v>648</v>
      </c>
      <c r="F85" s="306"/>
      <c r="G85" s="301">
        <f t="shared" si="0"/>
        <v>648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4239</v>
      </c>
      <c r="E86" s="301">
        <f>E91</f>
        <v>9597</v>
      </c>
      <c r="F86" s="301">
        <f>F91</f>
        <v>0</v>
      </c>
      <c r="G86" s="301">
        <f t="shared" si="0"/>
        <v>9597</v>
      </c>
    </row>
    <row r="87" spans="1:7" ht="36">
      <c r="A87" s="588" t="s">
        <v>533</v>
      </c>
      <c r="B87" s="599" t="s">
        <v>534</v>
      </c>
      <c r="C87" s="588" t="s">
        <v>535</v>
      </c>
      <c r="D87" s="295" t="s">
        <v>1011</v>
      </c>
      <c r="E87" s="588" t="s">
        <v>1012</v>
      </c>
      <c r="F87" s="588"/>
      <c r="G87" s="588"/>
    </row>
    <row r="88" spans="1:7" ht="12.75">
      <c r="A88" s="588"/>
      <c r="B88" s="599"/>
      <c r="C88" s="588"/>
      <c r="D88" s="600" t="s">
        <v>1013</v>
      </c>
      <c r="E88" s="588" t="s">
        <v>1014</v>
      </c>
      <c r="F88" s="588" t="s">
        <v>1015</v>
      </c>
      <c r="G88" s="602" t="s">
        <v>1097</v>
      </c>
    </row>
    <row r="89" spans="1:7" ht="12.75">
      <c r="A89" s="588"/>
      <c r="B89" s="599"/>
      <c r="C89" s="588"/>
      <c r="D89" s="601"/>
      <c r="E89" s="588"/>
      <c r="F89" s="588"/>
      <c r="G89" s="60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4239</v>
      </c>
      <c r="E91" s="306">
        <v>9597</v>
      </c>
      <c r="F91" s="306"/>
      <c r="G91" s="301">
        <f aca="true" t="shared" si="1" ref="G91:G103">E91-F91</f>
        <v>9597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8</v>
      </c>
      <c r="E92" s="301">
        <f>SUM(E93:E96)</f>
        <v>3</v>
      </c>
      <c r="F92" s="301">
        <f>SUM(F93:F96)</f>
        <v>0</v>
      </c>
      <c r="G92" s="301">
        <f t="shared" si="1"/>
        <v>3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8</v>
      </c>
      <c r="E94" s="306">
        <v>3</v>
      </c>
      <c r="F94" s="306"/>
      <c r="G94" s="301">
        <f t="shared" si="1"/>
        <v>3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1085</v>
      </c>
      <c r="E97" s="301">
        <f>E98</f>
        <v>821</v>
      </c>
      <c r="F97" s="301">
        <f>F98</f>
        <v>0</v>
      </c>
      <c r="G97" s="301">
        <f t="shared" si="1"/>
        <v>821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1085</v>
      </c>
      <c r="E98" s="301">
        <f>SUM(E99:E101)</f>
        <v>821</v>
      </c>
      <c r="F98" s="301">
        <f>SUM(F99:F101)</f>
        <v>0</v>
      </c>
      <c r="G98" s="301">
        <f t="shared" si="1"/>
        <v>821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538</v>
      </c>
      <c r="E100" s="306">
        <v>678</v>
      </c>
      <c r="F100" s="306"/>
      <c r="G100" s="301">
        <f t="shared" si="1"/>
        <v>678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547</v>
      </c>
      <c r="E101" s="306">
        <v>143</v>
      </c>
      <c r="F101" s="306"/>
      <c r="G101" s="301">
        <f t="shared" si="1"/>
        <v>143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94749</v>
      </c>
      <c r="E102" s="301">
        <f>E23+E54</f>
        <v>297105</v>
      </c>
      <c r="F102" s="301">
        <f>F23+F54</f>
        <v>197012</v>
      </c>
      <c r="G102" s="301">
        <f t="shared" si="1"/>
        <v>100093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1826</v>
      </c>
      <c r="E103" s="306">
        <v>1082</v>
      </c>
      <c r="F103" s="306"/>
      <c r="G103" s="301">
        <f t="shared" si="1"/>
        <v>1082</v>
      </c>
    </row>
    <row r="104" spans="1:7" ht="12.75">
      <c r="A104" s="593" t="s">
        <v>533</v>
      </c>
      <c r="B104" s="589" t="s">
        <v>534</v>
      </c>
      <c r="C104" s="594" t="s">
        <v>535</v>
      </c>
      <c r="D104" s="594"/>
      <c r="E104" s="594"/>
      <c r="F104" s="594" t="s">
        <v>1112</v>
      </c>
      <c r="G104" s="594"/>
    </row>
    <row r="105" spans="1:7" ht="24">
      <c r="A105" s="593"/>
      <c r="B105" s="589"/>
      <c r="C105" s="594"/>
      <c r="D105" s="594"/>
      <c r="E105" s="594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95">
        <v>3</v>
      </c>
      <c r="D106" s="595"/>
      <c r="E106" s="595"/>
      <c r="F106" s="315" t="s">
        <v>419</v>
      </c>
      <c r="G106" s="315" t="s">
        <v>420</v>
      </c>
    </row>
    <row r="107" spans="1:7" ht="21.75" customHeight="1">
      <c r="A107" s="312"/>
      <c r="B107" s="313"/>
      <c r="C107" s="596" t="s">
        <v>1115</v>
      </c>
      <c r="D107" s="597"/>
      <c r="E107" s="598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9" t="s">
        <v>1116</v>
      </c>
      <c r="D108" s="579"/>
      <c r="E108" s="579"/>
      <c r="F108" s="301">
        <f>F109+F133+F155+F213+F241+F255</f>
        <v>5900</v>
      </c>
      <c r="G108" s="301">
        <f>G109+G133+G155+G213+G241+G255</f>
        <v>11053</v>
      </c>
    </row>
    <row r="109" spans="1:7" s="302" customFormat="1" ht="21.75" customHeight="1">
      <c r="A109" s="293">
        <v>1075</v>
      </c>
      <c r="B109" s="294">
        <v>210000</v>
      </c>
      <c r="C109" s="592" t="s">
        <v>1117</v>
      </c>
      <c r="D109" s="592"/>
      <c r="E109" s="592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9" t="s">
        <v>1118</v>
      </c>
      <c r="D110" s="579"/>
      <c r="E110" s="579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4" t="s">
        <v>1119</v>
      </c>
      <c r="D111" s="584"/>
      <c r="E111" s="584"/>
      <c r="F111" s="306"/>
      <c r="G111" s="306"/>
    </row>
    <row r="112" spans="1:7" ht="21.75" customHeight="1">
      <c r="A112" s="303">
        <v>1078</v>
      </c>
      <c r="B112" s="304">
        <v>211200</v>
      </c>
      <c r="C112" s="584" t="s">
        <v>1120</v>
      </c>
      <c r="D112" s="584"/>
      <c r="E112" s="584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4" t="s">
        <v>1121</v>
      </c>
      <c r="D113" s="584"/>
      <c r="E113" s="584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4" t="s">
        <v>1122</v>
      </c>
      <c r="D114" s="584"/>
      <c r="E114" s="584"/>
      <c r="F114" s="306"/>
      <c r="G114" s="306"/>
    </row>
    <row r="115" spans="1:7" ht="21.75" customHeight="1">
      <c r="A115" s="303">
        <v>1081</v>
      </c>
      <c r="B115" s="304">
        <v>211500</v>
      </c>
      <c r="C115" s="584" t="s">
        <v>1123</v>
      </c>
      <c r="D115" s="584"/>
      <c r="E115" s="584"/>
      <c r="F115" s="306"/>
      <c r="G115" s="306"/>
    </row>
    <row r="116" spans="1:7" ht="21.75" customHeight="1">
      <c r="A116" s="303">
        <v>1082</v>
      </c>
      <c r="B116" s="304">
        <v>211600</v>
      </c>
      <c r="C116" s="584" t="s">
        <v>1124</v>
      </c>
      <c r="D116" s="584"/>
      <c r="E116" s="584"/>
      <c r="F116" s="306"/>
      <c r="G116" s="306"/>
    </row>
    <row r="117" spans="1:7" ht="21.75" customHeight="1">
      <c r="A117" s="303">
        <v>1083</v>
      </c>
      <c r="B117" s="304" t="s">
        <v>1125</v>
      </c>
      <c r="C117" s="584" t="s">
        <v>1126</v>
      </c>
      <c r="D117" s="584"/>
      <c r="E117" s="584"/>
      <c r="F117" s="306"/>
      <c r="G117" s="306"/>
    </row>
    <row r="118" spans="1:7" ht="21.75" customHeight="1">
      <c r="A118" s="303">
        <v>1084</v>
      </c>
      <c r="B118" s="304">
        <v>211800</v>
      </c>
      <c r="C118" s="584" t="s">
        <v>1127</v>
      </c>
      <c r="D118" s="584"/>
      <c r="E118" s="584"/>
      <c r="F118" s="306"/>
      <c r="G118" s="306"/>
    </row>
    <row r="119" spans="1:7" ht="21.75" customHeight="1">
      <c r="A119" s="303">
        <v>1085</v>
      </c>
      <c r="B119" s="304" t="s">
        <v>1128</v>
      </c>
      <c r="C119" s="584" t="s">
        <v>1129</v>
      </c>
      <c r="D119" s="584"/>
      <c r="E119" s="584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0" t="s">
        <v>1130</v>
      </c>
      <c r="D120" s="590"/>
      <c r="E120" s="590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4" t="s">
        <v>1131</v>
      </c>
      <c r="D121" s="584"/>
      <c r="E121" s="584"/>
      <c r="F121" s="306"/>
      <c r="G121" s="306"/>
    </row>
    <row r="122" spans="1:7" ht="21.75" customHeight="1">
      <c r="A122" s="303">
        <v>1088</v>
      </c>
      <c r="B122" s="304">
        <v>212200</v>
      </c>
      <c r="C122" s="584" t="s">
        <v>1132</v>
      </c>
      <c r="D122" s="584"/>
      <c r="E122" s="584"/>
      <c r="F122" s="306"/>
      <c r="G122" s="306"/>
    </row>
    <row r="123" spans="1:7" ht="21.75" customHeight="1">
      <c r="A123" s="303">
        <v>1089</v>
      </c>
      <c r="B123" s="304">
        <v>212300</v>
      </c>
      <c r="C123" s="584" t="s">
        <v>1133</v>
      </c>
      <c r="D123" s="584"/>
      <c r="E123" s="584"/>
      <c r="F123" s="306"/>
      <c r="G123" s="306"/>
    </row>
    <row r="124" spans="1:7" ht="21.75" customHeight="1">
      <c r="A124" s="303">
        <v>1090</v>
      </c>
      <c r="B124" s="304">
        <v>212400</v>
      </c>
      <c r="C124" s="584" t="s">
        <v>1134</v>
      </c>
      <c r="D124" s="584"/>
      <c r="E124" s="584"/>
      <c r="F124" s="306"/>
      <c r="G124" s="306"/>
    </row>
    <row r="125" spans="1:7" ht="21.75" customHeight="1">
      <c r="A125" s="303">
        <v>1091</v>
      </c>
      <c r="B125" s="304">
        <v>212500</v>
      </c>
      <c r="C125" s="584" t="s">
        <v>1135</v>
      </c>
      <c r="D125" s="584"/>
      <c r="E125" s="584"/>
      <c r="F125" s="306"/>
      <c r="G125" s="306"/>
    </row>
    <row r="126" spans="1:7" ht="21.75" customHeight="1">
      <c r="A126" s="303">
        <v>1092</v>
      </c>
      <c r="B126" s="304">
        <v>212600</v>
      </c>
      <c r="C126" s="584" t="s">
        <v>1136</v>
      </c>
      <c r="D126" s="584"/>
      <c r="E126" s="584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0" t="s">
        <v>1137</v>
      </c>
      <c r="D127" s="590"/>
      <c r="E127" s="590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4" t="s">
        <v>1138</v>
      </c>
      <c r="D128" s="584"/>
      <c r="E128" s="584"/>
      <c r="F128" s="306"/>
      <c r="G128" s="306"/>
    </row>
    <row r="129" spans="1:7" ht="25.5" customHeight="1">
      <c r="A129" s="293">
        <v>1095</v>
      </c>
      <c r="B129" s="294">
        <v>214000</v>
      </c>
      <c r="C129" s="592" t="s">
        <v>1139</v>
      </c>
      <c r="D129" s="592"/>
      <c r="E129" s="592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1" t="s">
        <v>1140</v>
      </c>
      <c r="D130" s="591"/>
      <c r="E130" s="591"/>
      <c r="F130" s="306"/>
      <c r="G130" s="306"/>
    </row>
    <row r="131" spans="1:7" ht="22.5" customHeight="1">
      <c r="A131" s="293">
        <v>1097</v>
      </c>
      <c r="B131" s="294">
        <v>215000</v>
      </c>
      <c r="C131" s="592" t="s">
        <v>1141</v>
      </c>
      <c r="D131" s="592"/>
      <c r="E131" s="592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1" t="s">
        <v>1142</v>
      </c>
      <c r="D132" s="591"/>
      <c r="E132" s="591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0" t="s">
        <v>1143</v>
      </c>
      <c r="D133" s="590"/>
      <c r="E133" s="590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0" t="s">
        <v>1144</v>
      </c>
      <c r="D134" s="590" t="s">
        <v>1144</v>
      </c>
      <c r="E134" s="590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4" t="s">
        <v>1145</v>
      </c>
      <c r="D135" s="584" t="s">
        <v>1145</v>
      </c>
      <c r="E135" s="584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4" t="s">
        <v>1146</v>
      </c>
      <c r="D136" s="584" t="s">
        <v>1146</v>
      </c>
      <c r="E136" s="584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4" t="s">
        <v>1147</v>
      </c>
      <c r="D137" s="584" t="s">
        <v>1147</v>
      </c>
      <c r="E137" s="584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4" t="s">
        <v>1148</v>
      </c>
      <c r="D138" s="584" t="s">
        <v>1148</v>
      </c>
      <c r="E138" s="584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4" t="s">
        <v>1149</v>
      </c>
      <c r="D139" s="584" t="s">
        <v>1149</v>
      </c>
      <c r="E139" s="584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4" t="s">
        <v>1150</v>
      </c>
      <c r="D140" s="584" t="s">
        <v>1150</v>
      </c>
      <c r="E140" s="584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4" t="s">
        <v>1151</v>
      </c>
      <c r="D141" s="584" t="s">
        <v>1151</v>
      </c>
      <c r="E141" s="584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4" t="s">
        <v>1152</v>
      </c>
      <c r="D142" s="584" t="s">
        <v>1152</v>
      </c>
      <c r="E142" s="584" t="s">
        <v>1152</v>
      </c>
      <c r="F142" s="306"/>
      <c r="G142" s="306"/>
    </row>
    <row r="143" spans="1:7" ht="12.75">
      <c r="A143" s="588" t="s">
        <v>533</v>
      </c>
      <c r="B143" s="589" t="s">
        <v>534</v>
      </c>
      <c r="C143" s="587" t="s">
        <v>535</v>
      </c>
      <c r="D143" s="587"/>
      <c r="E143" s="587"/>
      <c r="F143" s="587" t="s">
        <v>1112</v>
      </c>
      <c r="G143" s="587"/>
    </row>
    <row r="144" spans="1:7" ht="24">
      <c r="A144" s="588"/>
      <c r="B144" s="589"/>
      <c r="C144" s="587"/>
      <c r="D144" s="587"/>
      <c r="E144" s="587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87">
        <v>3</v>
      </c>
      <c r="D145" s="587"/>
      <c r="E145" s="587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0" t="s">
        <v>1155</v>
      </c>
      <c r="D146" s="590" t="s">
        <v>1155</v>
      </c>
      <c r="E146" s="590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4" t="s">
        <v>1156</v>
      </c>
      <c r="D147" s="584" t="s">
        <v>1156</v>
      </c>
      <c r="E147" s="584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4" t="s">
        <v>1157</v>
      </c>
      <c r="D148" s="584"/>
      <c r="E148" s="584"/>
      <c r="F148" s="306"/>
      <c r="G148" s="306"/>
    </row>
    <row r="149" spans="1:7" ht="20.25" customHeight="1">
      <c r="A149" s="303">
        <v>1112</v>
      </c>
      <c r="B149" s="304">
        <v>222300</v>
      </c>
      <c r="C149" s="584" t="s">
        <v>1158</v>
      </c>
      <c r="D149" s="584"/>
      <c r="E149" s="584"/>
      <c r="F149" s="306"/>
      <c r="G149" s="306"/>
    </row>
    <row r="150" spans="1:7" ht="20.25" customHeight="1">
      <c r="A150" s="303">
        <v>1113</v>
      </c>
      <c r="B150" s="304">
        <v>222400</v>
      </c>
      <c r="C150" s="584" t="s">
        <v>1159</v>
      </c>
      <c r="D150" s="584"/>
      <c r="E150" s="584"/>
      <c r="F150" s="306"/>
      <c r="G150" s="306"/>
    </row>
    <row r="151" spans="1:7" ht="20.25" customHeight="1">
      <c r="A151" s="303">
        <v>1114</v>
      </c>
      <c r="B151" s="304">
        <v>222500</v>
      </c>
      <c r="C151" s="584" t="s">
        <v>1160</v>
      </c>
      <c r="D151" s="584"/>
      <c r="E151" s="584"/>
      <c r="F151" s="306"/>
      <c r="G151" s="306"/>
    </row>
    <row r="152" spans="1:7" ht="20.25" customHeight="1">
      <c r="A152" s="303">
        <v>1115</v>
      </c>
      <c r="B152" s="304">
        <v>222600</v>
      </c>
      <c r="C152" s="584" t="s">
        <v>1161</v>
      </c>
      <c r="D152" s="584"/>
      <c r="E152" s="584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0" t="s">
        <v>1162</v>
      </c>
      <c r="D153" s="590"/>
      <c r="E153" s="590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4" t="s">
        <v>1163</v>
      </c>
      <c r="D154" s="584"/>
      <c r="E154" s="584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0" t="s">
        <v>1164</v>
      </c>
      <c r="D155" s="590"/>
      <c r="E155" s="590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90" t="s">
        <v>1165</v>
      </c>
      <c r="D156" s="590"/>
      <c r="E156" s="590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84" t="s">
        <v>1166</v>
      </c>
      <c r="D157" s="584"/>
      <c r="E157" s="584"/>
      <c r="F157" s="306"/>
      <c r="G157" s="306"/>
    </row>
    <row r="158" spans="1:7" ht="20.25" customHeight="1">
      <c r="A158" s="303">
        <v>1121</v>
      </c>
      <c r="B158" s="304">
        <v>231200</v>
      </c>
      <c r="C158" s="584" t="s">
        <v>1167</v>
      </c>
      <c r="D158" s="584"/>
      <c r="E158" s="584"/>
      <c r="F158" s="306"/>
      <c r="G158" s="306"/>
    </row>
    <row r="159" spans="1:7" ht="22.5" customHeight="1">
      <c r="A159" s="303">
        <v>1122</v>
      </c>
      <c r="B159" s="304">
        <v>231300</v>
      </c>
      <c r="C159" s="584" t="s">
        <v>1168</v>
      </c>
      <c r="D159" s="584"/>
      <c r="E159" s="584"/>
      <c r="F159" s="306"/>
      <c r="G159" s="306"/>
    </row>
    <row r="160" spans="1:7" ht="20.25" customHeight="1">
      <c r="A160" s="303">
        <v>1123</v>
      </c>
      <c r="B160" s="304">
        <v>231400</v>
      </c>
      <c r="C160" s="584" t="s">
        <v>1169</v>
      </c>
      <c r="D160" s="584"/>
      <c r="E160" s="584"/>
      <c r="F160" s="306"/>
      <c r="G160" s="306"/>
    </row>
    <row r="161" spans="1:7" ht="20.25" customHeight="1">
      <c r="A161" s="303">
        <v>1124</v>
      </c>
      <c r="B161" s="304">
        <v>231500</v>
      </c>
      <c r="C161" s="584" t="s">
        <v>1170</v>
      </c>
      <c r="D161" s="584"/>
      <c r="E161" s="584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90" t="s">
        <v>1171</v>
      </c>
      <c r="D162" s="590"/>
      <c r="E162" s="590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4" t="s">
        <v>1172</v>
      </c>
      <c r="D163" s="584"/>
      <c r="E163" s="584"/>
      <c r="F163" s="306"/>
      <c r="G163" s="306"/>
    </row>
    <row r="164" spans="1:7" ht="20.25" customHeight="1">
      <c r="A164" s="303">
        <v>1127</v>
      </c>
      <c r="B164" s="304">
        <v>232200</v>
      </c>
      <c r="C164" s="584" t="s">
        <v>1173</v>
      </c>
      <c r="D164" s="584"/>
      <c r="E164" s="584"/>
      <c r="F164" s="306"/>
      <c r="G164" s="306"/>
    </row>
    <row r="165" spans="1:7" ht="24" customHeight="1">
      <c r="A165" s="303">
        <v>1128</v>
      </c>
      <c r="B165" s="304">
        <v>232300</v>
      </c>
      <c r="C165" s="584" t="s">
        <v>1174</v>
      </c>
      <c r="D165" s="584"/>
      <c r="E165" s="584"/>
      <c r="F165" s="306"/>
      <c r="G165" s="306"/>
    </row>
    <row r="166" spans="1:7" ht="25.5" customHeight="1">
      <c r="A166" s="303">
        <v>1129</v>
      </c>
      <c r="B166" s="304">
        <v>232400</v>
      </c>
      <c r="C166" s="584" t="s">
        <v>1175</v>
      </c>
      <c r="D166" s="584"/>
      <c r="E166" s="584"/>
      <c r="F166" s="306"/>
      <c r="G166" s="306"/>
    </row>
    <row r="167" spans="1:7" ht="20.25" customHeight="1">
      <c r="A167" s="303">
        <v>1130</v>
      </c>
      <c r="B167" s="304">
        <v>232500</v>
      </c>
      <c r="C167" s="584" t="s">
        <v>1176</v>
      </c>
      <c r="D167" s="584"/>
      <c r="E167" s="584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0" t="s">
        <v>1177</v>
      </c>
      <c r="D168" s="590"/>
      <c r="E168" s="590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4" t="s">
        <v>1178</v>
      </c>
      <c r="D169" s="584"/>
      <c r="E169" s="584"/>
      <c r="F169" s="306"/>
      <c r="G169" s="306"/>
    </row>
    <row r="170" spans="1:7" ht="20.25" customHeight="1">
      <c r="A170" s="303">
        <v>1133</v>
      </c>
      <c r="B170" s="304">
        <v>233200</v>
      </c>
      <c r="C170" s="584" t="s">
        <v>1179</v>
      </c>
      <c r="D170" s="584"/>
      <c r="E170" s="584"/>
      <c r="F170" s="306"/>
      <c r="G170" s="306"/>
    </row>
    <row r="171" spans="1:7" ht="26.25" customHeight="1">
      <c r="A171" s="303">
        <v>1134</v>
      </c>
      <c r="B171" s="304">
        <v>233300</v>
      </c>
      <c r="C171" s="584" t="s">
        <v>1180</v>
      </c>
      <c r="D171" s="584"/>
      <c r="E171" s="584"/>
      <c r="F171" s="306"/>
      <c r="G171" s="306"/>
    </row>
    <row r="172" spans="1:7" ht="26.25" customHeight="1">
      <c r="A172" s="303">
        <v>1135</v>
      </c>
      <c r="B172" s="304">
        <v>233400</v>
      </c>
      <c r="C172" s="584" t="s">
        <v>1181</v>
      </c>
      <c r="D172" s="584"/>
      <c r="E172" s="584"/>
      <c r="F172" s="306"/>
      <c r="G172" s="306"/>
    </row>
    <row r="173" spans="1:7" ht="26.25" customHeight="1">
      <c r="A173" s="303">
        <v>1136</v>
      </c>
      <c r="B173" s="304">
        <v>233500</v>
      </c>
      <c r="C173" s="584" t="s">
        <v>1182</v>
      </c>
      <c r="D173" s="584"/>
      <c r="E173" s="584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0" t="s">
        <v>1183</v>
      </c>
      <c r="D174" s="590"/>
      <c r="E174" s="590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4" t="s">
        <v>1184</v>
      </c>
      <c r="D175" s="584"/>
      <c r="E175" s="584"/>
      <c r="F175" s="306"/>
      <c r="G175" s="306"/>
    </row>
    <row r="176" spans="1:7" ht="20.25" customHeight="1">
      <c r="A176" s="303">
        <v>1139</v>
      </c>
      <c r="B176" s="304">
        <v>234200</v>
      </c>
      <c r="C176" s="584" t="s">
        <v>1185</v>
      </c>
      <c r="D176" s="584"/>
      <c r="E176" s="584"/>
      <c r="F176" s="306"/>
      <c r="G176" s="306"/>
    </row>
    <row r="177" spans="1:7" ht="20.25" customHeight="1">
      <c r="A177" s="303">
        <v>1140</v>
      </c>
      <c r="B177" s="304">
        <v>234300</v>
      </c>
      <c r="C177" s="584" t="s">
        <v>1186</v>
      </c>
      <c r="D177" s="584"/>
      <c r="E177" s="584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90" t="s">
        <v>1187</v>
      </c>
      <c r="D178" s="590"/>
      <c r="E178" s="590"/>
      <c r="F178" s="301">
        <f>F182+F183+F184+F185+F186</f>
        <v>0</v>
      </c>
      <c r="G178" s="301">
        <f>G182+G183+G184+G185+G186</f>
        <v>0</v>
      </c>
    </row>
    <row r="179" spans="1:7" ht="12.75">
      <c r="A179" s="588" t="s">
        <v>533</v>
      </c>
      <c r="B179" s="589" t="s">
        <v>534</v>
      </c>
      <c r="C179" s="587" t="s">
        <v>535</v>
      </c>
      <c r="D179" s="587"/>
      <c r="E179" s="587"/>
      <c r="F179" s="587" t="s">
        <v>1112</v>
      </c>
      <c r="G179" s="587"/>
    </row>
    <row r="180" spans="1:7" ht="24">
      <c r="A180" s="588"/>
      <c r="B180" s="589"/>
      <c r="C180" s="587"/>
      <c r="D180" s="587"/>
      <c r="E180" s="587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87">
        <v>3</v>
      </c>
      <c r="D181" s="587"/>
      <c r="E181" s="587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84" t="s">
        <v>1188</v>
      </c>
      <c r="D182" s="584"/>
      <c r="E182" s="584"/>
      <c r="F182" s="306"/>
      <c r="G182" s="306"/>
    </row>
    <row r="183" spans="1:7" ht="20.25" customHeight="1">
      <c r="A183" s="303">
        <v>1143</v>
      </c>
      <c r="B183" s="304">
        <v>235200</v>
      </c>
      <c r="C183" s="584" t="s">
        <v>1189</v>
      </c>
      <c r="D183" s="584"/>
      <c r="E183" s="584"/>
      <c r="F183" s="306"/>
      <c r="G183" s="306"/>
    </row>
    <row r="184" spans="1:7" ht="22.5" customHeight="1">
      <c r="A184" s="303">
        <v>1144</v>
      </c>
      <c r="B184" s="304">
        <v>235300</v>
      </c>
      <c r="C184" s="584" t="s">
        <v>1190</v>
      </c>
      <c r="D184" s="584"/>
      <c r="E184" s="584"/>
      <c r="F184" s="306"/>
      <c r="G184" s="306"/>
    </row>
    <row r="185" spans="1:7" ht="20.25" customHeight="1">
      <c r="A185" s="303">
        <v>1145</v>
      </c>
      <c r="B185" s="304">
        <v>235400</v>
      </c>
      <c r="C185" s="584" t="s">
        <v>1191</v>
      </c>
      <c r="D185" s="584"/>
      <c r="E185" s="584"/>
      <c r="F185" s="306"/>
      <c r="G185" s="306"/>
    </row>
    <row r="186" spans="1:7" ht="20.25" customHeight="1">
      <c r="A186" s="303">
        <v>1146</v>
      </c>
      <c r="B186" s="304">
        <v>235500</v>
      </c>
      <c r="C186" s="584" t="s">
        <v>1192</v>
      </c>
      <c r="D186" s="584"/>
      <c r="E186" s="584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0" t="s">
        <v>1193</v>
      </c>
      <c r="D187" s="590"/>
      <c r="E187" s="590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4" t="s">
        <v>1194</v>
      </c>
      <c r="D188" s="584"/>
      <c r="E188" s="584"/>
      <c r="F188" s="306"/>
      <c r="G188" s="306"/>
    </row>
    <row r="189" spans="1:7" ht="20.25" customHeight="1">
      <c r="A189" s="303">
        <v>1149</v>
      </c>
      <c r="B189" s="304">
        <v>236200</v>
      </c>
      <c r="C189" s="584" t="s">
        <v>1195</v>
      </c>
      <c r="D189" s="584"/>
      <c r="E189" s="584"/>
      <c r="F189" s="306"/>
      <c r="G189" s="306"/>
    </row>
    <row r="190" spans="1:7" ht="22.5" customHeight="1">
      <c r="A190" s="303">
        <v>1150</v>
      </c>
      <c r="B190" s="304">
        <v>236300</v>
      </c>
      <c r="C190" s="584" t="s">
        <v>1196</v>
      </c>
      <c r="D190" s="584"/>
      <c r="E190" s="584"/>
      <c r="F190" s="306"/>
      <c r="G190" s="306"/>
    </row>
    <row r="191" spans="1:7" ht="23.25" customHeight="1">
      <c r="A191" s="303">
        <v>1151</v>
      </c>
      <c r="B191" s="304">
        <v>236400</v>
      </c>
      <c r="C191" s="584" t="s">
        <v>1197</v>
      </c>
      <c r="D191" s="584"/>
      <c r="E191" s="584"/>
      <c r="F191" s="306"/>
      <c r="G191" s="306"/>
    </row>
    <row r="192" spans="1:7" ht="23.25" customHeight="1">
      <c r="A192" s="303">
        <v>1152</v>
      </c>
      <c r="B192" s="304">
        <v>236500</v>
      </c>
      <c r="C192" s="584" t="s">
        <v>1198</v>
      </c>
      <c r="D192" s="584"/>
      <c r="E192" s="584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0" t="s">
        <v>1199</v>
      </c>
      <c r="D193" s="590"/>
      <c r="E193" s="590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4" t="s">
        <v>1200</v>
      </c>
      <c r="D194" s="584"/>
      <c r="E194" s="584"/>
      <c r="F194" s="306"/>
      <c r="G194" s="306"/>
    </row>
    <row r="195" spans="1:7" ht="20.25" customHeight="1">
      <c r="A195" s="303">
        <v>1155</v>
      </c>
      <c r="B195" s="304">
        <v>237200</v>
      </c>
      <c r="C195" s="584" t="s">
        <v>1201</v>
      </c>
      <c r="D195" s="584"/>
      <c r="E195" s="584"/>
      <c r="F195" s="306"/>
      <c r="G195" s="306"/>
    </row>
    <row r="196" spans="1:7" ht="20.25" customHeight="1">
      <c r="A196" s="303">
        <v>1156</v>
      </c>
      <c r="B196" s="304">
        <v>237300</v>
      </c>
      <c r="C196" s="584" t="s">
        <v>1202</v>
      </c>
      <c r="D196" s="584"/>
      <c r="E196" s="584"/>
      <c r="F196" s="306"/>
      <c r="G196" s="306"/>
    </row>
    <row r="197" spans="1:7" ht="20.25" customHeight="1">
      <c r="A197" s="303">
        <v>1157</v>
      </c>
      <c r="B197" s="304">
        <v>237400</v>
      </c>
      <c r="C197" s="584" t="s">
        <v>1203</v>
      </c>
      <c r="D197" s="584"/>
      <c r="E197" s="584"/>
      <c r="F197" s="306"/>
      <c r="G197" s="306"/>
    </row>
    <row r="198" spans="1:7" ht="23.25" customHeight="1">
      <c r="A198" s="303">
        <v>1158</v>
      </c>
      <c r="B198" s="304">
        <v>237500</v>
      </c>
      <c r="C198" s="584" t="s">
        <v>1204</v>
      </c>
      <c r="D198" s="584"/>
      <c r="E198" s="584"/>
      <c r="F198" s="306"/>
      <c r="G198" s="306"/>
    </row>
    <row r="199" spans="1:7" ht="20.25" customHeight="1">
      <c r="A199" s="303">
        <v>1159</v>
      </c>
      <c r="B199" s="304">
        <v>237600</v>
      </c>
      <c r="C199" s="584" t="s">
        <v>1205</v>
      </c>
      <c r="D199" s="584"/>
      <c r="E199" s="584"/>
      <c r="F199" s="306"/>
      <c r="G199" s="306"/>
    </row>
    <row r="200" spans="1:7" ht="20.25" customHeight="1">
      <c r="A200" s="303">
        <v>1160</v>
      </c>
      <c r="B200" s="304">
        <v>237700</v>
      </c>
      <c r="C200" s="584" t="s">
        <v>1206</v>
      </c>
      <c r="D200" s="584"/>
      <c r="E200" s="584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0" t="s">
        <v>1207</v>
      </c>
      <c r="D201" s="590"/>
      <c r="E201" s="590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4" t="s">
        <v>1208</v>
      </c>
      <c r="D202" s="584"/>
      <c r="E202" s="584"/>
      <c r="F202" s="306"/>
      <c r="G202" s="306"/>
    </row>
    <row r="203" spans="1:7" ht="20.25" customHeight="1">
      <c r="A203" s="303">
        <v>1163</v>
      </c>
      <c r="B203" s="304">
        <v>238200</v>
      </c>
      <c r="C203" s="584" t="s">
        <v>1209</v>
      </c>
      <c r="D203" s="584"/>
      <c r="E203" s="584"/>
      <c r="F203" s="306"/>
      <c r="G203" s="306"/>
    </row>
    <row r="204" spans="1:7" ht="22.5" customHeight="1">
      <c r="A204" s="303">
        <v>1164</v>
      </c>
      <c r="B204" s="304">
        <v>238300</v>
      </c>
      <c r="C204" s="584" t="s">
        <v>1210</v>
      </c>
      <c r="D204" s="584"/>
      <c r="E204" s="584"/>
      <c r="F204" s="306"/>
      <c r="G204" s="306"/>
    </row>
    <row r="205" spans="1:7" ht="20.25" customHeight="1">
      <c r="A205" s="303">
        <v>1165</v>
      </c>
      <c r="B205" s="304">
        <v>238400</v>
      </c>
      <c r="C205" s="584" t="s">
        <v>1211</v>
      </c>
      <c r="D205" s="584"/>
      <c r="E205" s="584"/>
      <c r="F205" s="306"/>
      <c r="G205" s="306"/>
    </row>
    <row r="206" spans="1:7" ht="20.25" customHeight="1">
      <c r="A206" s="303">
        <v>1166</v>
      </c>
      <c r="B206" s="304">
        <v>238500</v>
      </c>
      <c r="C206" s="584" t="s">
        <v>1212</v>
      </c>
      <c r="D206" s="584"/>
      <c r="E206" s="584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0" t="s">
        <v>1213</v>
      </c>
      <c r="D207" s="590"/>
      <c r="E207" s="590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4" t="s">
        <v>1214</v>
      </c>
      <c r="D208" s="584"/>
      <c r="E208" s="584"/>
      <c r="F208" s="306"/>
      <c r="G208" s="306"/>
    </row>
    <row r="209" spans="1:7" ht="20.25" customHeight="1">
      <c r="A209" s="303">
        <v>1169</v>
      </c>
      <c r="B209" s="304">
        <v>239200</v>
      </c>
      <c r="C209" s="584" t="s">
        <v>1215</v>
      </c>
      <c r="D209" s="584"/>
      <c r="E209" s="584"/>
      <c r="F209" s="306"/>
      <c r="G209" s="306"/>
    </row>
    <row r="210" spans="1:7" ht="22.5" customHeight="1">
      <c r="A210" s="303">
        <v>1170</v>
      </c>
      <c r="B210" s="304">
        <v>239300</v>
      </c>
      <c r="C210" s="584" t="s">
        <v>1216</v>
      </c>
      <c r="D210" s="584"/>
      <c r="E210" s="584"/>
      <c r="F210" s="306"/>
      <c r="G210" s="306"/>
    </row>
    <row r="211" spans="1:7" ht="20.25" customHeight="1">
      <c r="A211" s="303">
        <v>1171</v>
      </c>
      <c r="B211" s="304">
        <v>239400</v>
      </c>
      <c r="C211" s="584" t="s">
        <v>1217</v>
      </c>
      <c r="D211" s="584"/>
      <c r="E211" s="584"/>
      <c r="F211" s="306"/>
      <c r="G211" s="306"/>
    </row>
    <row r="212" spans="1:7" ht="20.25" customHeight="1">
      <c r="A212" s="303">
        <v>1172</v>
      </c>
      <c r="B212" s="304">
        <v>239500</v>
      </c>
      <c r="C212" s="584" t="s">
        <v>1218</v>
      </c>
      <c r="D212" s="584"/>
      <c r="E212" s="584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0" t="s">
        <v>1219</v>
      </c>
      <c r="D213" s="590"/>
      <c r="E213" s="590"/>
      <c r="F213" s="301">
        <f>F214+F222+F227+F232+F235</f>
        <v>568</v>
      </c>
      <c r="G213" s="301">
        <f>G214+G222+G227+G232+G235</f>
        <v>632</v>
      </c>
    </row>
    <row r="214" spans="1:7" ht="24.75" customHeight="1">
      <c r="A214" s="293">
        <v>1174</v>
      </c>
      <c r="B214" s="294">
        <v>241000</v>
      </c>
      <c r="C214" s="590" t="s">
        <v>1220</v>
      </c>
      <c r="D214" s="590"/>
      <c r="E214" s="590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4" t="s">
        <v>1221</v>
      </c>
      <c r="D215" s="584"/>
      <c r="E215" s="584"/>
      <c r="F215" s="306"/>
      <c r="G215" s="306"/>
    </row>
    <row r="216" spans="1:7" ht="20.25" customHeight="1">
      <c r="A216" s="303">
        <v>1176</v>
      </c>
      <c r="B216" s="304">
        <v>241200</v>
      </c>
      <c r="C216" s="584" t="s">
        <v>1222</v>
      </c>
      <c r="D216" s="584"/>
      <c r="E216" s="584"/>
      <c r="F216" s="306"/>
      <c r="G216" s="306"/>
    </row>
    <row r="217" spans="1:7" ht="12.75">
      <c r="A217" s="588" t="s">
        <v>533</v>
      </c>
      <c r="B217" s="589" t="s">
        <v>534</v>
      </c>
      <c r="C217" s="587" t="s">
        <v>535</v>
      </c>
      <c r="D217" s="587"/>
      <c r="E217" s="587"/>
      <c r="F217" s="587" t="s">
        <v>1112</v>
      </c>
      <c r="G217" s="587"/>
    </row>
    <row r="218" spans="1:7" ht="24">
      <c r="A218" s="588"/>
      <c r="B218" s="589"/>
      <c r="C218" s="587"/>
      <c r="D218" s="587"/>
      <c r="E218" s="587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87">
        <v>3</v>
      </c>
      <c r="D219" s="587"/>
      <c r="E219" s="587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4" t="s">
        <v>1223</v>
      </c>
      <c r="D220" s="584"/>
      <c r="E220" s="584"/>
      <c r="F220" s="306"/>
      <c r="G220" s="306"/>
    </row>
    <row r="221" spans="1:7" ht="17.25" customHeight="1">
      <c r="A221" s="303">
        <v>1178</v>
      </c>
      <c r="B221" s="304">
        <v>241400</v>
      </c>
      <c r="C221" s="584" t="s">
        <v>1224</v>
      </c>
      <c r="D221" s="584"/>
      <c r="E221" s="584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0" t="s">
        <v>1225</v>
      </c>
      <c r="D222" s="590"/>
      <c r="E222" s="590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4" t="s">
        <v>1226</v>
      </c>
      <c r="D223" s="584"/>
      <c r="E223" s="584"/>
      <c r="F223" s="306"/>
      <c r="G223" s="306"/>
    </row>
    <row r="224" spans="1:7" ht="17.25" customHeight="1">
      <c r="A224" s="303">
        <v>1181</v>
      </c>
      <c r="B224" s="304">
        <v>242200</v>
      </c>
      <c r="C224" s="584" t="s">
        <v>1227</v>
      </c>
      <c r="D224" s="584"/>
      <c r="E224" s="584"/>
      <c r="F224" s="306"/>
      <c r="G224" s="306"/>
    </row>
    <row r="225" spans="1:7" ht="17.25" customHeight="1">
      <c r="A225" s="303">
        <v>1182</v>
      </c>
      <c r="B225" s="304">
        <v>242300</v>
      </c>
      <c r="C225" s="584" t="s">
        <v>1228</v>
      </c>
      <c r="D225" s="584"/>
      <c r="E225" s="584"/>
      <c r="F225" s="306"/>
      <c r="G225" s="306"/>
    </row>
    <row r="226" spans="1:7" ht="17.25" customHeight="1">
      <c r="A226" s="303">
        <v>1183</v>
      </c>
      <c r="B226" s="304">
        <v>242400</v>
      </c>
      <c r="C226" s="584" t="s">
        <v>1229</v>
      </c>
      <c r="D226" s="584"/>
      <c r="E226" s="584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0" t="s">
        <v>1230</v>
      </c>
      <c r="D227" s="590"/>
      <c r="E227" s="590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4" t="s">
        <v>1231</v>
      </c>
      <c r="D228" s="584"/>
      <c r="E228" s="584"/>
      <c r="F228" s="306"/>
      <c r="G228" s="306"/>
    </row>
    <row r="229" spans="1:7" ht="17.25" customHeight="1">
      <c r="A229" s="303">
        <v>1186</v>
      </c>
      <c r="B229" s="304">
        <v>243200</v>
      </c>
      <c r="C229" s="584" t="s">
        <v>1232</v>
      </c>
      <c r="D229" s="584"/>
      <c r="E229" s="584"/>
      <c r="F229" s="306"/>
      <c r="G229" s="306"/>
    </row>
    <row r="230" spans="1:7" ht="17.25" customHeight="1">
      <c r="A230" s="303">
        <v>1187</v>
      </c>
      <c r="B230" s="304">
        <v>243300</v>
      </c>
      <c r="C230" s="584" t="s">
        <v>1233</v>
      </c>
      <c r="D230" s="584"/>
      <c r="E230" s="584"/>
      <c r="F230" s="306"/>
      <c r="G230" s="306"/>
    </row>
    <row r="231" spans="1:7" ht="17.25" customHeight="1">
      <c r="A231" s="303">
        <v>1188</v>
      </c>
      <c r="B231" s="304">
        <v>243400</v>
      </c>
      <c r="C231" s="584" t="s">
        <v>1234</v>
      </c>
      <c r="D231" s="584"/>
      <c r="E231" s="584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0" t="s">
        <v>1235</v>
      </c>
      <c r="D232" s="590"/>
      <c r="E232" s="590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4" t="s">
        <v>1236</v>
      </c>
      <c r="D233" s="584"/>
      <c r="E233" s="584"/>
      <c r="F233" s="306"/>
      <c r="G233" s="306"/>
    </row>
    <row r="234" spans="1:7" ht="17.25" customHeight="1">
      <c r="A234" s="303">
        <v>1191</v>
      </c>
      <c r="B234" s="304">
        <v>244200</v>
      </c>
      <c r="C234" s="584" t="s">
        <v>1237</v>
      </c>
      <c r="D234" s="584"/>
      <c r="E234" s="584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0" t="s">
        <v>1238</v>
      </c>
      <c r="D235" s="590"/>
      <c r="E235" s="590"/>
      <c r="F235" s="301">
        <f>SUM(F236:F240)</f>
        <v>568</v>
      </c>
      <c r="G235" s="301">
        <f>SUM(G236:G240)</f>
        <v>632</v>
      </c>
    </row>
    <row r="236" spans="1:7" ht="17.25" customHeight="1">
      <c r="A236" s="303">
        <v>1193</v>
      </c>
      <c r="B236" s="304">
        <v>245100</v>
      </c>
      <c r="C236" s="584" t="s">
        <v>1239</v>
      </c>
      <c r="D236" s="584"/>
      <c r="E236" s="584"/>
      <c r="F236" s="306"/>
      <c r="G236" s="306"/>
    </row>
    <row r="237" spans="1:7" ht="17.25" customHeight="1">
      <c r="A237" s="303">
        <v>1194</v>
      </c>
      <c r="B237" s="304">
        <v>245200</v>
      </c>
      <c r="C237" s="584" t="s">
        <v>1240</v>
      </c>
      <c r="D237" s="584"/>
      <c r="E237" s="584"/>
      <c r="F237" s="306">
        <v>568</v>
      </c>
      <c r="G237" s="306">
        <v>632</v>
      </c>
    </row>
    <row r="238" spans="1:7" ht="17.25" customHeight="1">
      <c r="A238" s="303">
        <v>1195</v>
      </c>
      <c r="B238" s="304">
        <v>245300</v>
      </c>
      <c r="C238" s="584" t="s">
        <v>1241</v>
      </c>
      <c r="D238" s="584"/>
      <c r="E238" s="584"/>
      <c r="F238" s="306"/>
      <c r="G238" s="306"/>
    </row>
    <row r="239" spans="1:7" ht="22.5" customHeight="1">
      <c r="A239" s="303">
        <v>1196</v>
      </c>
      <c r="B239" s="304">
        <v>245400</v>
      </c>
      <c r="C239" s="584" t="s">
        <v>1242</v>
      </c>
      <c r="D239" s="584"/>
      <c r="E239" s="584"/>
      <c r="F239" s="306"/>
      <c r="G239" s="306"/>
    </row>
    <row r="240" spans="1:7" ht="22.5" customHeight="1">
      <c r="A240" s="303">
        <v>1197</v>
      </c>
      <c r="B240" s="304">
        <v>245500</v>
      </c>
      <c r="C240" s="584" t="s">
        <v>1243</v>
      </c>
      <c r="D240" s="584"/>
      <c r="E240" s="584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0" t="s">
        <v>1244</v>
      </c>
      <c r="D241" s="590"/>
      <c r="E241" s="590"/>
      <c r="F241" s="321">
        <f>F242+F246+F249+F251</f>
        <v>1085</v>
      </c>
      <c r="G241" s="321">
        <f>G242+G246+G249+G251</f>
        <v>821</v>
      </c>
    </row>
    <row r="242" spans="1:7" s="302" customFormat="1" ht="17.25" customHeight="1">
      <c r="A242" s="293">
        <v>1199</v>
      </c>
      <c r="B242" s="294">
        <v>251000</v>
      </c>
      <c r="C242" s="590" t="s">
        <v>1245</v>
      </c>
      <c r="D242" s="590"/>
      <c r="E242" s="590"/>
      <c r="F242" s="321">
        <f>SUM(F243:F245)</f>
        <v>547</v>
      </c>
      <c r="G242" s="321">
        <f>SUM(G243:G245)</f>
        <v>143</v>
      </c>
    </row>
    <row r="243" spans="1:7" ht="17.25" customHeight="1">
      <c r="A243" s="303">
        <v>1200</v>
      </c>
      <c r="B243" s="304">
        <v>251100</v>
      </c>
      <c r="C243" s="584" t="s">
        <v>1246</v>
      </c>
      <c r="D243" s="584"/>
      <c r="E243" s="584"/>
      <c r="F243" s="322">
        <v>547</v>
      </c>
      <c r="G243" s="322">
        <v>143</v>
      </c>
    </row>
    <row r="244" spans="1:7" ht="17.25" customHeight="1">
      <c r="A244" s="303">
        <v>1201</v>
      </c>
      <c r="B244" s="304">
        <v>251200</v>
      </c>
      <c r="C244" s="584" t="s">
        <v>1247</v>
      </c>
      <c r="D244" s="584"/>
      <c r="E244" s="584"/>
      <c r="F244" s="322"/>
      <c r="G244" s="322"/>
    </row>
    <row r="245" spans="1:7" ht="17.25" customHeight="1">
      <c r="A245" s="303">
        <v>1202</v>
      </c>
      <c r="B245" s="304">
        <v>251300</v>
      </c>
      <c r="C245" s="584" t="s">
        <v>1248</v>
      </c>
      <c r="D245" s="584"/>
      <c r="E245" s="584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0" t="s">
        <v>1249</v>
      </c>
      <c r="D246" s="590"/>
      <c r="E246" s="590"/>
      <c r="F246" s="301">
        <f>F247+F248</f>
        <v>538</v>
      </c>
      <c r="G246" s="301">
        <f>G247+G248</f>
        <v>678</v>
      </c>
    </row>
    <row r="247" spans="1:7" ht="17.25" customHeight="1">
      <c r="A247" s="303">
        <v>1204</v>
      </c>
      <c r="B247" s="304">
        <v>252100</v>
      </c>
      <c r="C247" s="584" t="s">
        <v>1250</v>
      </c>
      <c r="D247" s="584"/>
      <c r="E247" s="584"/>
      <c r="F247" s="306">
        <v>538</v>
      </c>
      <c r="G247" s="306">
        <v>678</v>
      </c>
    </row>
    <row r="248" spans="1:7" ht="17.25" customHeight="1">
      <c r="A248" s="303">
        <v>1205</v>
      </c>
      <c r="B248" s="304">
        <v>252200</v>
      </c>
      <c r="C248" s="584" t="s">
        <v>1251</v>
      </c>
      <c r="D248" s="584"/>
      <c r="E248" s="584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0" t="s">
        <v>1252</v>
      </c>
      <c r="D249" s="590"/>
      <c r="E249" s="590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4" t="s">
        <v>1253</v>
      </c>
      <c r="D250" s="584"/>
      <c r="E250" s="584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0" t="s">
        <v>1254</v>
      </c>
      <c r="D251" s="590"/>
      <c r="E251" s="590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4" t="s">
        <v>1255</v>
      </c>
      <c r="D252" s="584"/>
      <c r="E252" s="584"/>
      <c r="F252" s="306"/>
      <c r="G252" s="306"/>
    </row>
    <row r="253" spans="1:7" ht="17.25" customHeight="1">
      <c r="A253" s="303">
        <v>1210</v>
      </c>
      <c r="B253" s="304">
        <v>254200</v>
      </c>
      <c r="C253" s="584" t="s">
        <v>1256</v>
      </c>
      <c r="D253" s="584"/>
      <c r="E253" s="584"/>
      <c r="F253" s="306"/>
      <c r="G253" s="306"/>
    </row>
    <row r="254" spans="1:7" ht="17.25" customHeight="1">
      <c r="A254" s="303">
        <v>1211</v>
      </c>
      <c r="B254" s="304">
        <v>254900</v>
      </c>
      <c r="C254" s="584" t="s">
        <v>1257</v>
      </c>
      <c r="D254" s="584"/>
      <c r="E254" s="584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0" t="s">
        <v>1258</v>
      </c>
      <c r="D255" s="590"/>
      <c r="E255" s="590"/>
      <c r="F255" s="301">
        <f>F256</f>
        <v>4247</v>
      </c>
      <c r="G255" s="301">
        <f>G256</f>
        <v>9600</v>
      </c>
    </row>
    <row r="256" spans="1:7" s="302" customFormat="1" ht="17.25" customHeight="1">
      <c r="A256" s="293">
        <v>1213</v>
      </c>
      <c r="B256" s="294">
        <v>291000</v>
      </c>
      <c r="C256" s="590" t="s">
        <v>1259</v>
      </c>
      <c r="D256" s="590"/>
      <c r="E256" s="590"/>
      <c r="F256" s="301">
        <f>SUM(F257:F260)</f>
        <v>4247</v>
      </c>
      <c r="G256" s="301">
        <f>SUM(G257:G260)</f>
        <v>9600</v>
      </c>
    </row>
    <row r="257" spans="1:7" ht="17.25" customHeight="1">
      <c r="A257" s="303">
        <v>1214</v>
      </c>
      <c r="B257" s="304">
        <v>291100</v>
      </c>
      <c r="C257" s="584" t="s">
        <v>1260</v>
      </c>
      <c r="D257" s="584"/>
      <c r="E257" s="584"/>
      <c r="F257" s="306"/>
      <c r="G257" s="306"/>
    </row>
    <row r="258" spans="1:7" ht="17.25" customHeight="1">
      <c r="A258" s="303">
        <v>1215</v>
      </c>
      <c r="B258" s="304">
        <v>291200</v>
      </c>
      <c r="C258" s="584" t="s">
        <v>1261</v>
      </c>
      <c r="D258" s="584"/>
      <c r="E258" s="584"/>
      <c r="F258" s="306">
        <v>8</v>
      </c>
      <c r="G258" s="306">
        <v>3</v>
      </c>
    </row>
    <row r="259" spans="1:7" ht="17.25" customHeight="1">
      <c r="A259" s="303">
        <v>1216</v>
      </c>
      <c r="B259" s="304">
        <v>291300</v>
      </c>
      <c r="C259" s="584" t="s">
        <v>1262</v>
      </c>
      <c r="D259" s="584"/>
      <c r="E259" s="584"/>
      <c r="F259" s="306">
        <v>4239</v>
      </c>
      <c r="G259" s="306">
        <v>9597</v>
      </c>
    </row>
    <row r="260" spans="1:7" ht="17.25" customHeight="1">
      <c r="A260" s="303">
        <v>1217</v>
      </c>
      <c r="B260" s="304">
        <v>291900</v>
      </c>
      <c r="C260" s="584" t="s">
        <v>1263</v>
      </c>
      <c r="D260" s="584"/>
      <c r="E260" s="584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9" t="s">
        <v>1264</v>
      </c>
      <c r="D261" s="579"/>
      <c r="E261" s="579"/>
      <c r="F261" s="301">
        <f>F262+F275-F276+F277-F278+F280-F281</f>
        <v>88849</v>
      </c>
      <c r="G261" s="301">
        <f>G262+G275-G276+G277-G278+G280-G281</f>
        <v>89040</v>
      </c>
    </row>
    <row r="262" spans="1:7" s="302" customFormat="1" ht="17.25" customHeight="1">
      <c r="A262" s="323">
        <v>1219</v>
      </c>
      <c r="B262" s="324">
        <v>310000</v>
      </c>
      <c r="C262" s="579" t="s">
        <v>1265</v>
      </c>
      <c r="D262" s="579"/>
      <c r="E262" s="579"/>
      <c r="F262" s="301">
        <f>F263</f>
        <v>82153</v>
      </c>
      <c r="G262" s="301">
        <f>G263</f>
        <v>81164</v>
      </c>
    </row>
    <row r="263" spans="1:7" s="302" customFormat="1" ht="17.25" customHeight="1">
      <c r="A263" s="323">
        <v>1220</v>
      </c>
      <c r="B263" s="324">
        <v>311000</v>
      </c>
      <c r="C263" s="579" t="s">
        <v>1266</v>
      </c>
      <c r="D263" s="579"/>
      <c r="E263" s="579"/>
      <c r="F263" s="301">
        <f>F267+F268-F269+F270+F271-F272+F273+F274</f>
        <v>82153</v>
      </c>
      <c r="G263" s="301">
        <f>G267+G268-G269+G270+G271-G272+G273+G274</f>
        <v>81164</v>
      </c>
    </row>
    <row r="264" spans="1:7" ht="12.75">
      <c r="A264" s="588" t="s">
        <v>533</v>
      </c>
      <c r="B264" s="589" t="s">
        <v>534</v>
      </c>
      <c r="C264" s="587" t="s">
        <v>535</v>
      </c>
      <c r="D264" s="587"/>
      <c r="E264" s="587"/>
      <c r="F264" s="587" t="s">
        <v>1112</v>
      </c>
      <c r="G264" s="587"/>
    </row>
    <row r="265" spans="1:7" ht="24">
      <c r="A265" s="588"/>
      <c r="B265" s="589"/>
      <c r="C265" s="587"/>
      <c r="D265" s="587"/>
      <c r="E265" s="587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87">
        <v>3</v>
      </c>
      <c r="D266" s="587"/>
      <c r="E266" s="587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4" t="s">
        <v>1267</v>
      </c>
      <c r="D267" s="584"/>
      <c r="E267" s="584"/>
      <c r="F267" s="306">
        <v>79415</v>
      </c>
      <c r="G267" s="306">
        <v>77787</v>
      </c>
    </row>
    <row r="268" spans="1:7" ht="17.25" customHeight="1">
      <c r="A268" s="303">
        <v>1222</v>
      </c>
      <c r="B268" s="304">
        <v>311200</v>
      </c>
      <c r="C268" s="584" t="s">
        <v>1268</v>
      </c>
      <c r="D268" s="584"/>
      <c r="E268" s="584"/>
      <c r="F268" s="306">
        <v>1558</v>
      </c>
      <c r="G268" s="306">
        <v>1585</v>
      </c>
    </row>
    <row r="269" spans="1:7" ht="22.5" customHeight="1">
      <c r="A269" s="303">
        <v>1223</v>
      </c>
      <c r="B269" s="304">
        <v>311300</v>
      </c>
      <c r="C269" s="584" t="s">
        <v>1269</v>
      </c>
      <c r="D269" s="584"/>
      <c r="E269" s="584"/>
      <c r="F269" s="306"/>
      <c r="G269" s="306"/>
    </row>
    <row r="270" spans="1:7" ht="17.25" customHeight="1">
      <c r="A270" s="303">
        <v>1224</v>
      </c>
      <c r="B270" s="304">
        <v>311400</v>
      </c>
      <c r="C270" s="584" t="s">
        <v>1270</v>
      </c>
      <c r="D270" s="584"/>
      <c r="E270" s="584"/>
      <c r="F270" s="306"/>
      <c r="G270" s="306"/>
    </row>
    <row r="271" spans="1:7" ht="17.25" customHeight="1">
      <c r="A271" s="303">
        <v>1225</v>
      </c>
      <c r="B271" s="304">
        <v>311500</v>
      </c>
      <c r="C271" s="584" t="s">
        <v>1271</v>
      </c>
      <c r="D271" s="584"/>
      <c r="E271" s="584"/>
      <c r="F271" s="306">
        <v>1180</v>
      </c>
      <c r="G271" s="306">
        <v>1792</v>
      </c>
    </row>
    <row r="272" spans="1:7" ht="23.25" customHeight="1">
      <c r="A272" s="303">
        <v>1226</v>
      </c>
      <c r="B272" s="304">
        <v>311600</v>
      </c>
      <c r="C272" s="581" t="s">
        <v>1272</v>
      </c>
      <c r="D272" s="582"/>
      <c r="E272" s="583"/>
      <c r="F272" s="306"/>
      <c r="G272" s="306"/>
    </row>
    <row r="273" spans="1:7" ht="17.25" customHeight="1">
      <c r="A273" s="303">
        <v>1227</v>
      </c>
      <c r="B273" s="304">
        <v>311700</v>
      </c>
      <c r="C273" s="584" t="s">
        <v>1273</v>
      </c>
      <c r="D273" s="584"/>
      <c r="E273" s="584"/>
      <c r="F273" s="306"/>
      <c r="G273" s="306"/>
    </row>
    <row r="274" spans="1:7" ht="17.25" customHeight="1">
      <c r="A274" s="325">
        <v>1228</v>
      </c>
      <c r="B274" s="326">
        <v>311900</v>
      </c>
      <c r="C274" s="585" t="s">
        <v>1274</v>
      </c>
      <c r="D274" s="585"/>
      <c r="E274" s="585"/>
      <c r="F274" s="327"/>
      <c r="G274" s="327"/>
    </row>
    <row r="275" spans="1:7" ht="17.25" customHeight="1">
      <c r="A275" s="323">
        <v>1229</v>
      </c>
      <c r="B275" s="324">
        <v>321121</v>
      </c>
      <c r="C275" s="579" t="s">
        <v>1275</v>
      </c>
      <c r="D275" s="579"/>
      <c r="E275" s="579"/>
      <c r="F275" s="328"/>
      <c r="G275" s="328">
        <v>2605</v>
      </c>
    </row>
    <row r="276" spans="1:8" ht="17.25" customHeight="1">
      <c r="A276" s="323">
        <v>1230</v>
      </c>
      <c r="B276" s="324">
        <v>321122</v>
      </c>
      <c r="C276" s="586" t="s">
        <v>1276</v>
      </c>
      <c r="D276" s="586"/>
      <c r="E276" s="586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9" t="s">
        <v>1277</v>
      </c>
      <c r="D277" s="579"/>
      <c r="E277" s="579"/>
      <c r="F277" s="328">
        <v>6696</v>
      </c>
      <c r="G277" s="328">
        <v>5271</v>
      </c>
    </row>
    <row r="278" spans="1:7" ht="17.25" customHeight="1">
      <c r="A278" s="323">
        <v>1232</v>
      </c>
      <c r="B278" s="324">
        <v>321312</v>
      </c>
      <c r="C278" s="579" t="s">
        <v>1278</v>
      </c>
      <c r="D278" s="579"/>
      <c r="E278" s="579"/>
      <c r="F278" s="328"/>
      <c r="G278" s="328"/>
    </row>
    <row r="279" spans="1:7" s="302" customFormat="1" ht="17.25" customHeight="1">
      <c r="A279" s="323"/>
      <c r="B279" s="324"/>
      <c r="C279" s="576" t="s">
        <v>1279</v>
      </c>
      <c r="D279" s="577"/>
      <c r="E279" s="578"/>
      <c r="F279" s="331"/>
      <c r="G279" s="331"/>
    </row>
    <row r="280" spans="1:7" s="302" customFormat="1" ht="17.25" customHeight="1">
      <c r="A280" s="323">
        <v>1233</v>
      </c>
      <c r="B280" s="324"/>
      <c r="C280" s="576" t="s">
        <v>1280</v>
      </c>
      <c r="D280" s="577"/>
      <c r="E280" s="57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76" t="s">
        <v>1281</v>
      </c>
      <c r="D281" s="577"/>
      <c r="E281" s="57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76" t="s">
        <v>1282</v>
      </c>
      <c r="D282" s="577"/>
      <c r="E282" s="57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76" t="s">
        <v>1283</v>
      </c>
      <c r="D283" s="577"/>
      <c r="E283" s="57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76" t="s">
        <v>1284</v>
      </c>
      <c r="D284" s="577"/>
      <c r="E284" s="57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76" t="s">
        <v>1285</v>
      </c>
      <c r="D285" s="577"/>
      <c r="E285" s="578"/>
      <c r="F285" s="328"/>
      <c r="G285" s="328"/>
    </row>
    <row r="286" spans="1:7" s="302" customFormat="1" ht="17.25" customHeight="1">
      <c r="A286" s="323">
        <v>1239</v>
      </c>
      <c r="B286" s="324"/>
      <c r="C286" s="579" t="s">
        <v>1286</v>
      </c>
      <c r="D286" s="579"/>
      <c r="E286" s="579"/>
      <c r="F286" s="331">
        <f>F108+F261</f>
        <v>94749</v>
      </c>
      <c r="G286" s="331">
        <f>G108+G261</f>
        <v>100093</v>
      </c>
    </row>
    <row r="287" spans="1:7" s="302" customFormat="1" ht="17.25" customHeight="1">
      <c r="A287" s="323">
        <v>1240</v>
      </c>
      <c r="B287" s="324">
        <v>352000</v>
      </c>
      <c r="C287" s="579" t="s">
        <v>1287</v>
      </c>
      <c r="D287" s="579"/>
      <c r="E287" s="579"/>
      <c r="F287" s="328">
        <v>1826</v>
      </c>
      <c r="G287" s="328">
        <v>1082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580" t="s">
        <v>472</v>
      </c>
      <c r="G290" s="580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7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Specijalna bolnica za rehabilitaciju "Vranjska Banja"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Vranjska Banja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603" t="s">
        <v>1292</v>
      </c>
      <c r="B14" s="603"/>
      <c r="C14" s="603"/>
      <c r="D14" s="603"/>
      <c r="E14" s="603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88" t="s">
        <v>533</v>
      </c>
      <c r="B18" s="588" t="s">
        <v>534</v>
      </c>
      <c r="C18" s="588" t="s">
        <v>535</v>
      </c>
      <c r="D18" s="588" t="s">
        <v>1112</v>
      </c>
      <c r="E18" s="588"/>
      <c r="F18" s="290"/>
    </row>
    <row r="19" spans="1:6" ht="25.5" customHeight="1">
      <c r="A19" s="588"/>
      <c r="B19" s="588"/>
      <c r="C19" s="58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75185</v>
      </c>
      <c r="E21" s="350">
        <f>E22+E126</f>
        <v>84184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58491</v>
      </c>
      <c r="E22" s="350">
        <f>E23+E67+E77+E89+E114+E119+E123</f>
        <v>67074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39704</v>
      </c>
      <c r="E89" s="350">
        <f>E90+E97+E102+E109+E112</f>
        <v>40707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39704</v>
      </c>
      <c r="E97" s="350">
        <f>SUM(E98:E101)</f>
        <v>40707</v>
      </c>
    </row>
    <row r="98" spans="1:5" ht="24">
      <c r="A98" s="303">
        <v>2078</v>
      </c>
      <c r="B98" s="303">
        <v>742100</v>
      </c>
      <c r="C98" s="318" t="s">
        <v>436</v>
      </c>
      <c r="D98" s="351">
        <v>39704</v>
      </c>
      <c r="E98" s="351">
        <v>40707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18787</v>
      </c>
      <c r="E119" s="350">
        <f>E120</f>
        <v>26367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18787</v>
      </c>
      <c r="E120" s="350">
        <f>E121+E122</f>
        <v>26367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18787</v>
      </c>
      <c r="E121" s="351">
        <v>26367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16694</v>
      </c>
      <c r="E126" s="356">
        <f>E127+E134+E141+E144</f>
        <v>17110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16694</v>
      </c>
      <c r="E134" s="356">
        <f>E135+E137+E139</f>
        <v>17110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16694</v>
      </c>
      <c r="E139" s="356">
        <f>E140</f>
        <v>17110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16694</v>
      </c>
      <c r="E140" s="351">
        <v>17110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81917</v>
      </c>
      <c r="E151" s="350">
        <f>E152+E320</f>
        <v>84184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77055</v>
      </c>
      <c r="E152" s="350">
        <f>E153+E175+E220+E235+E259+E272+E288+E303</f>
        <v>79383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53332</v>
      </c>
      <c r="E153" s="350">
        <f>E154+E156+E160+E162+E167+E169+E171+E173</f>
        <v>53628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41695</v>
      </c>
      <c r="E154" s="350">
        <f>E155</f>
        <v>41856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41695</v>
      </c>
      <c r="E155" s="351">
        <v>41856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7724</v>
      </c>
      <c r="E156" s="350">
        <f>SUM(E157:E159)</f>
        <v>7994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5589</v>
      </c>
      <c r="E157" s="351">
        <v>5798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1836</v>
      </c>
      <c r="E158" s="351">
        <v>1895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299</v>
      </c>
      <c r="E159" s="351">
        <v>301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26</v>
      </c>
      <c r="E160" s="350">
        <f>E161</f>
        <v>42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26</v>
      </c>
      <c r="E161" s="351">
        <v>42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703</v>
      </c>
      <c r="E162" s="350">
        <f>SUM(E163:E166)</f>
        <v>227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683</v>
      </c>
      <c r="E165" s="351">
        <v>217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20</v>
      </c>
      <c r="E166" s="351">
        <v>10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2400</v>
      </c>
      <c r="E167" s="350">
        <f>E168</f>
        <v>2441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2400</v>
      </c>
      <c r="E168" s="351">
        <v>2441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784</v>
      </c>
      <c r="E169" s="350">
        <f>E170</f>
        <v>1068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784</v>
      </c>
      <c r="E170" s="351">
        <v>1068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23679</v>
      </c>
      <c r="E175" s="350">
        <f>E176+E184+E190+E199+E207+E210</f>
        <v>23886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6146</v>
      </c>
      <c r="E176" s="350">
        <f>SUM(E177:E183)</f>
        <v>6440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525</v>
      </c>
      <c r="E177" s="351">
        <v>549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2094</v>
      </c>
      <c r="E178" s="351">
        <v>2012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2408</v>
      </c>
      <c r="E179" s="351">
        <v>2656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797</v>
      </c>
      <c r="E180" s="351">
        <v>809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135</v>
      </c>
      <c r="E181" s="351">
        <v>193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187</v>
      </c>
      <c r="E183" s="351">
        <v>221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797</v>
      </c>
      <c r="E184" s="350">
        <f>SUM(E185:E189)</f>
        <v>438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797</v>
      </c>
      <c r="E185" s="351">
        <v>438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2657</v>
      </c>
      <c r="E190" s="350">
        <f>SUM(E191:E198)</f>
        <v>2674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271</v>
      </c>
      <c r="E191" s="351">
        <v>304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484</v>
      </c>
      <c r="E192" s="351">
        <v>364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562</v>
      </c>
      <c r="E193" s="351">
        <v>357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882</v>
      </c>
      <c r="E194" s="351">
        <v>1399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249</v>
      </c>
      <c r="E195" s="351">
        <v>41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170</v>
      </c>
      <c r="E197" s="351">
        <v>199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39</v>
      </c>
      <c r="E198" s="351">
        <v>10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266</v>
      </c>
      <c r="E199" s="350">
        <f>SUM(E200:E206)</f>
        <v>250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193</v>
      </c>
      <c r="E202" s="351">
        <v>168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73</v>
      </c>
      <c r="E206" s="351">
        <v>82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621</v>
      </c>
      <c r="E207" s="350">
        <f>E208+E209</f>
        <v>532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93</v>
      </c>
      <c r="E208" s="351">
        <v>31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528</v>
      </c>
      <c r="E209" s="351">
        <v>501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13192</v>
      </c>
      <c r="E210" s="350">
        <f>SUM(E211:E219)</f>
        <v>13552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720</v>
      </c>
      <c r="E211" s="351">
        <v>381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136</v>
      </c>
      <c r="E213" s="351">
        <v>149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308</v>
      </c>
      <c r="E214" s="351">
        <v>263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89</v>
      </c>
      <c r="E217" s="351">
        <v>171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11024</v>
      </c>
      <c r="E218" s="351">
        <v>11295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915</v>
      </c>
      <c r="E219" s="351">
        <v>1293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0</v>
      </c>
      <c r="E220" s="350">
        <f>E221+E225+E227+E229+E233</f>
        <v>1792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0</v>
      </c>
      <c r="E221" s="350">
        <f>SUM(E222:E224)</f>
        <v>1792</v>
      </c>
    </row>
    <row r="222" spans="1:5" ht="12.75">
      <c r="A222" s="365">
        <v>2202</v>
      </c>
      <c r="B222" s="357">
        <v>431100</v>
      </c>
      <c r="C222" s="367" t="s">
        <v>1365</v>
      </c>
      <c r="D222" s="359"/>
      <c r="E222" s="351">
        <v>1304</v>
      </c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>
        <v>488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44</v>
      </c>
      <c r="E303" s="356">
        <f>E304+E307+E311+E313+E316+E318</f>
        <v>77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42</v>
      </c>
      <c r="E307" s="350">
        <f>SUM(E308:E310)</f>
        <v>48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22</v>
      </c>
      <c r="E308" s="351">
        <v>33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20</v>
      </c>
      <c r="E309" s="351">
        <v>15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2</v>
      </c>
      <c r="E311" s="350">
        <f>E312</f>
        <v>29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2</v>
      </c>
      <c r="E312" s="351">
        <v>29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4862</v>
      </c>
      <c r="E320" s="356">
        <f>E321+E343+E352+E355+E363</f>
        <v>4801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2376</v>
      </c>
      <c r="E321" s="356">
        <f>E322+E327+E337+E339+E341</f>
        <v>2606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1946</v>
      </c>
      <c r="E322" s="356">
        <f>SUM(E323:E326)</f>
        <v>1533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1946</v>
      </c>
      <c r="E325" s="351">
        <v>1533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430</v>
      </c>
      <c r="E327" s="356">
        <f>SUM(E328:E336)</f>
        <v>1073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430</v>
      </c>
      <c r="E329" s="351">
        <v>1073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/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2486</v>
      </c>
      <c r="E343" s="356">
        <f>E344+E346+E350</f>
        <v>2195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2486</v>
      </c>
      <c r="E350" s="356">
        <f>E351</f>
        <v>2195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2486</v>
      </c>
      <c r="E351" s="351">
        <v>2195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6732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6732</v>
      </c>
      <c r="E369" s="350">
        <f>E370+E371+E372+E373+E374</f>
        <v>2605</v>
      </c>
    </row>
    <row r="370" spans="1:5" ht="24">
      <c r="A370" s="375">
        <v>2349</v>
      </c>
      <c r="B370" s="360"/>
      <c r="C370" s="367" t="s">
        <v>1428</v>
      </c>
      <c r="D370" s="359">
        <v>4356</v>
      </c>
      <c r="E370" s="351">
        <v>1425</v>
      </c>
    </row>
    <row r="371" spans="1:5" ht="24">
      <c r="A371" s="375">
        <v>2350</v>
      </c>
      <c r="B371" s="360"/>
      <c r="C371" s="367" t="s">
        <v>1429</v>
      </c>
      <c r="D371" s="359">
        <v>2376</v>
      </c>
      <c r="E371" s="351">
        <v>1180</v>
      </c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2605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0</v>
      </c>
      <c r="E380" s="356">
        <f>E381+E382</f>
        <v>2605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/>
      <c r="E382" s="351">
        <v>2605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580" t="s">
        <v>1443</v>
      </c>
      <c r="E384" s="580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3">
      <selection activeCell="F115" sqref="F115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rehabilitaciju "Vranjska Banja"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Vranjska Banja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s="278" customFormat="1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87" t="s">
        <v>534</v>
      </c>
      <c r="C18" s="587" t="s">
        <v>535</v>
      </c>
      <c r="D18" s="587" t="s">
        <v>1112</v>
      </c>
      <c r="E18" s="608"/>
    </row>
    <row r="19" spans="1:5" ht="12.75">
      <c r="A19" s="390" t="s">
        <v>1448</v>
      </c>
      <c r="B19" s="587"/>
      <c r="C19" s="587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16694</v>
      </c>
      <c r="E21" s="301">
        <f>E22+E47</f>
        <v>17110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16694</v>
      </c>
      <c r="E22" s="301">
        <f>E23+E30+E37+E40</f>
        <v>17110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16694</v>
      </c>
      <c r="E30" s="301">
        <f>E31+E33+E35</f>
        <v>17110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16694</v>
      </c>
      <c r="E35" s="301">
        <f>E36</f>
        <v>17110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16694</v>
      </c>
      <c r="E36" s="306">
        <v>17110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4862</v>
      </c>
      <c r="E87" s="301">
        <f>E88+E134</f>
        <v>4801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4862</v>
      </c>
      <c r="E88" s="301">
        <f>E89+E111+E120+E123+E131</f>
        <v>4801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2376</v>
      </c>
      <c r="E89" s="301">
        <f>E90+E95+E105+E107+E109</f>
        <v>2606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1946</v>
      </c>
      <c r="E90" s="301">
        <f>SUM(E91:E94)</f>
        <v>1533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1946</v>
      </c>
      <c r="E93" s="306">
        <v>1533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430</v>
      </c>
      <c r="E95" s="301">
        <f>SUM(E96:E104)</f>
        <v>1073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430</v>
      </c>
      <c r="E97" s="306">
        <v>1073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2486</v>
      </c>
      <c r="E111" s="301">
        <f>E112+E114+E118</f>
        <v>2195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2486</v>
      </c>
      <c r="E118" s="301">
        <f>E119</f>
        <v>2195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2486</v>
      </c>
      <c r="E119" s="306">
        <v>2195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11832</v>
      </c>
      <c r="E182" s="301">
        <f>IF(E21-E87&gt;0,E21-E87,0)</f>
        <v>12309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580" t="s">
        <v>1514</v>
      </c>
      <c r="E185" s="580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25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rehabilitaciju "Vranjska Banja"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Vranjska Banja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s="278" customFormat="1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602" t="s">
        <v>533</v>
      </c>
      <c r="B18" s="602" t="s">
        <v>534</v>
      </c>
      <c r="C18" s="602" t="s">
        <v>535</v>
      </c>
      <c r="D18" s="610" t="s">
        <v>1517</v>
      </c>
      <c r="E18" s="611"/>
    </row>
    <row r="19" spans="1:5" ht="22.5" customHeight="1">
      <c r="A19" s="601"/>
      <c r="B19" s="601"/>
      <c r="C19" s="60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75185</v>
      </c>
      <c r="E21" s="350">
        <f>E22+E126+E151</f>
        <v>84184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58491</v>
      </c>
      <c r="E22" s="350">
        <f>E23+E67+E77+E89+E114+E119+E123</f>
        <v>67074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39704</v>
      </c>
      <c r="E89" s="350">
        <f>E90+E97+E102+E109+E112</f>
        <v>40707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39704</v>
      </c>
      <c r="E97" s="350">
        <f>SUM(E98:E101)</f>
        <v>40707</v>
      </c>
    </row>
    <row r="98" spans="1:5" ht="24">
      <c r="A98" s="303">
        <v>4078</v>
      </c>
      <c r="B98" s="303">
        <v>742100</v>
      </c>
      <c r="C98" s="318" t="s">
        <v>436</v>
      </c>
      <c r="D98" s="351">
        <v>39704</v>
      </c>
      <c r="E98" s="351">
        <v>40707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18787</v>
      </c>
      <c r="E119" s="350">
        <f>E120</f>
        <v>26367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18787</v>
      </c>
      <c r="E120" s="350">
        <f>E121+E122</f>
        <v>26367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18787</v>
      </c>
      <c r="E121" s="351">
        <v>26367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16694</v>
      </c>
      <c r="E126" s="350">
        <f>E127+E134+E141+E144</f>
        <v>17110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16694</v>
      </c>
      <c r="E134" s="350">
        <f>E135+E137+E139</f>
        <v>17110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16694</v>
      </c>
      <c r="E139" s="350">
        <f>E140</f>
        <v>17110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16694</v>
      </c>
      <c r="E140" s="351">
        <v>17110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81917</v>
      </c>
      <c r="E191" s="350">
        <f>E192+E360+E406</f>
        <v>84184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77055</v>
      </c>
      <c r="E192" s="350">
        <f>E193+E215+E260+E275+E299+E312+E328+E343</f>
        <v>79383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53332</v>
      </c>
      <c r="E193" s="350">
        <f>E194+E196+E200+E202+E207+E209+E211+E213</f>
        <v>53628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41695</v>
      </c>
      <c r="E194" s="350">
        <f>E195</f>
        <v>41856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41695</v>
      </c>
      <c r="E195" s="351">
        <v>41856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7724</v>
      </c>
      <c r="E196" s="350">
        <f>SUM(E197:E199)</f>
        <v>7994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5589</v>
      </c>
      <c r="E197" s="351">
        <v>5798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1836</v>
      </c>
      <c r="E198" s="351">
        <v>1895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299</v>
      </c>
      <c r="E199" s="351">
        <v>301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26</v>
      </c>
      <c r="E200" s="350">
        <f>E201</f>
        <v>42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26</v>
      </c>
      <c r="E201" s="351">
        <v>42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703</v>
      </c>
      <c r="E202" s="350">
        <f>SUM(E203:E206)</f>
        <v>227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683</v>
      </c>
      <c r="E205" s="351">
        <v>217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20</v>
      </c>
      <c r="E206" s="351">
        <v>10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2400</v>
      </c>
      <c r="E207" s="350">
        <f>E208</f>
        <v>2441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2400</v>
      </c>
      <c r="E208" s="351">
        <v>2441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784</v>
      </c>
      <c r="E209" s="350">
        <f>E210</f>
        <v>1068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784</v>
      </c>
      <c r="E210" s="351">
        <v>1068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23679</v>
      </c>
      <c r="E215" s="350">
        <f>E216+E224+E230+E239+E247+E250</f>
        <v>23886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6146</v>
      </c>
      <c r="E216" s="350">
        <f>SUM(E217:E223)</f>
        <v>6440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525</v>
      </c>
      <c r="E217" s="351">
        <v>549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2094</v>
      </c>
      <c r="E218" s="351">
        <v>2012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2408</v>
      </c>
      <c r="E219" s="351">
        <v>2656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797</v>
      </c>
      <c r="E220" s="351">
        <v>809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135</v>
      </c>
      <c r="E221" s="351">
        <v>193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187</v>
      </c>
      <c r="E223" s="351">
        <v>221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797</v>
      </c>
      <c r="E224" s="350">
        <f>SUM(E225:E229)</f>
        <v>438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797</v>
      </c>
      <c r="E225" s="351">
        <v>438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2657</v>
      </c>
      <c r="E230" s="350">
        <f>SUM(E231:E238)</f>
        <v>2674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271</v>
      </c>
      <c r="E231" s="351">
        <v>304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484</v>
      </c>
      <c r="E232" s="351">
        <v>364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562</v>
      </c>
      <c r="E233" s="351">
        <v>357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882</v>
      </c>
      <c r="E234" s="351">
        <v>1399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249</v>
      </c>
      <c r="E235" s="351">
        <v>41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170</v>
      </c>
      <c r="E237" s="351">
        <v>199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39</v>
      </c>
      <c r="E238" s="351">
        <v>10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266</v>
      </c>
      <c r="E239" s="350">
        <f>SUM(E240:E246)</f>
        <v>250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193</v>
      </c>
      <c r="E242" s="351">
        <v>168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73</v>
      </c>
      <c r="E246" s="351">
        <v>82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621</v>
      </c>
      <c r="E247" s="350">
        <f>E248+E249</f>
        <v>532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93</v>
      </c>
      <c r="E248" s="351">
        <v>31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528</v>
      </c>
      <c r="E249" s="351">
        <v>501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13192</v>
      </c>
      <c r="E250" s="350">
        <f>SUM(E251:E259)</f>
        <v>13552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720</v>
      </c>
      <c r="E251" s="351">
        <v>381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136</v>
      </c>
      <c r="E253" s="351">
        <v>149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308</v>
      </c>
      <c r="E254" s="351">
        <v>263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89</v>
      </c>
      <c r="E257" s="351">
        <v>171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11024</v>
      </c>
      <c r="E258" s="351">
        <v>11295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915</v>
      </c>
      <c r="E259" s="351">
        <v>1293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0</v>
      </c>
      <c r="E260" s="350">
        <f>E261+E265+E267+E269+E273</f>
        <v>1792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0</v>
      </c>
      <c r="E261" s="350">
        <f>SUM(E262:E264)</f>
        <v>1792</v>
      </c>
    </row>
    <row r="262" spans="1:5" ht="12.75">
      <c r="A262" s="357">
        <v>4242</v>
      </c>
      <c r="B262" s="372">
        <v>431100</v>
      </c>
      <c r="C262" s="367" t="s">
        <v>1365</v>
      </c>
      <c r="D262" s="359"/>
      <c r="E262" s="351">
        <v>1304</v>
      </c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>
        <v>488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44</v>
      </c>
      <c r="E343" s="350">
        <f>E344+E347+E351+E353+E356+E358</f>
        <v>77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42</v>
      </c>
      <c r="E347" s="350">
        <f>SUM(E348:E350)</f>
        <v>48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22</v>
      </c>
      <c r="E348" s="351">
        <v>33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20</v>
      </c>
      <c r="E349" s="351">
        <v>15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2</v>
      </c>
      <c r="E351" s="350">
        <f>E352</f>
        <v>29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2</v>
      </c>
      <c r="E352" s="351">
        <v>29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4862</v>
      </c>
      <c r="E360" s="350">
        <f>E361+E383+E392+E395+E403</f>
        <v>4801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2376</v>
      </c>
      <c r="E361" s="350">
        <f>E362+E367+E377+E379+E381</f>
        <v>2606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1946</v>
      </c>
      <c r="E362" s="350">
        <f>SUM(E363:E366)</f>
        <v>1533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1946</v>
      </c>
      <c r="E365" s="351">
        <v>1533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430</v>
      </c>
      <c r="E367" s="350">
        <f>SUM(E368:E376)</f>
        <v>1073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430</v>
      </c>
      <c r="E369" s="351">
        <v>1073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/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2486</v>
      </c>
      <c r="E383" s="350">
        <f>E384+E386+E390</f>
        <v>2195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2486</v>
      </c>
      <c r="E390" s="350">
        <f>E391</f>
        <v>2195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2486</v>
      </c>
      <c r="E391" s="351">
        <v>2195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6732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15444</v>
      </c>
      <c r="E456" s="418">
        <v>8444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78549</v>
      </c>
      <c r="E457" s="350">
        <f>E21+E458</f>
        <v>87685</v>
      </c>
    </row>
    <row r="458" spans="1:5" ht="24">
      <c r="A458" s="375">
        <v>4438</v>
      </c>
      <c r="B458" s="293"/>
      <c r="C458" s="419" t="s">
        <v>1659</v>
      </c>
      <c r="D458" s="351">
        <v>3364</v>
      </c>
      <c r="E458" s="351">
        <v>3501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85549</v>
      </c>
      <c r="E459" s="350">
        <f>E191-E460+E461</f>
        <v>85829</v>
      </c>
    </row>
    <row r="460" spans="1:5" ht="24">
      <c r="A460" s="375">
        <v>4440</v>
      </c>
      <c r="B460" s="293"/>
      <c r="C460" s="420" t="s">
        <v>1661</v>
      </c>
      <c r="D460" s="351"/>
      <c r="E460" s="351">
        <v>1792</v>
      </c>
    </row>
    <row r="461" spans="1:5" ht="24">
      <c r="A461" s="375">
        <v>4441</v>
      </c>
      <c r="B461" s="360"/>
      <c r="C461" s="367" t="s">
        <v>1662</v>
      </c>
      <c r="D461" s="359">
        <v>3632</v>
      </c>
      <c r="E461" s="351">
        <v>3437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8444</v>
      </c>
      <c r="E462" s="350">
        <f>E456+E457-E459</f>
        <v>10300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580" t="s">
        <v>1666</v>
      </c>
      <c r="E464" s="580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37">
      <selection activeCell="G465" sqref="G46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Specijalna bolnica za rehabilitaciju "Vranjska Banja"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Vranjska Banja</v>
      </c>
      <c r="B9" s="6"/>
      <c r="C9" s="146"/>
      <c r="D9" s="3" t="str">
        <f>"Матични број:   "&amp;MaticniBroj</f>
        <v>Матични број:   07214383</v>
      </c>
      <c r="E9" s="8"/>
    </row>
    <row r="10" spans="1:5" ht="31.5" customHeight="1">
      <c r="A10" s="2" t="str">
        <f>"ПИБ:   "&amp;bip</f>
        <v>ПИБ:   100553836</v>
      </c>
      <c r="B10" s="6"/>
      <c r="C10" s="146"/>
      <c r="D10" s="4" t="str">
        <f>"Број подрачуна:  "&amp;BrojPodracuna</f>
        <v>Број подрачуна:  840-143661-19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6" t="s">
        <v>534</v>
      </c>
      <c r="C18" s="616" t="s">
        <v>535</v>
      </c>
      <c r="D18" s="616" t="s">
        <v>907</v>
      </c>
      <c r="E18" s="616" t="s">
        <v>457</v>
      </c>
      <c r="F18" s="616"/>
      <c r="G18" s="616"/>
      <c r="H18" s="616"/>
      <c r="I18" s="616"/>
      <c r="J18" s="616"/>
      <c r="K18" s="617"/>
    </row>
    <row r="19" spans="1:11" ht="12.75">
      <c r="A19" s="624"/>
      <c r="B19" s="614"/>
      <c r="C19" s="626"/>
      <c r="D19" s="614"/>
      <c r="E19" s="627" t="s">
        <v>415</v>
      </c>
      <c r="F19" s="614" t="s">
        <v>910</v>
      </c>
      <c r="G19" s="614"/>
      <c r="H19" s="614"/>
      <c r="I19" s="614"/>
      <c r="J19" s="614" t="s">
        <v>909</v>
      </c>
      <c r="K19" s="619" t="s">
        <v>63</v>
      </c>
    </row>
    <row r="20" spans="1:11" ht="25.5">
      <c r="A20" s="624"/>
      <c r="B20" s="614"/>
      <c r="C20" s="626"/>
      <c r="D20" s="614"/>
      <c r="E20" s="627"/>
      <c r="F20" s="15" t="s">
        <v>458</v>
      </c>
      <c r="G20" s="15" t="s">
        <v>459</v>
      </c>
      <c r="H20" s="15" t="s">
        <v>908</v>
      </c>
      <c r="I20" s="15" t="s">
        <v>62</v>
      </c>
      <c r="J20" s="614"/>
      <c r="K20" s="619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96605</v>
      </c>
      <c r="E22" s="20">
        <f aca="true" t="shared" si="0" ref="E22:E57">SUM(F22:K22)</f>
        <v>84184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26367</v>
      </c>
      <c r="J22" s="20">
        <f t="shared" si="1"/>
        <v>0</v>
      </c>
      <c r="K22" s="21">
        <f t="shared" si="1"/>
        <v>57817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77179</v>
      </c>
      <c r="E23" s="20">
        <f t="shared" si="0"/>
        <v>67074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26367</v>
      </c>
      <c r="J23" s="20">
        <f t="shared" si="2"/>
        <v>0</v>
      </c>
      <c r="K23" s="21">
        <f t="shared" si="2"/>
        <v>40707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0" t="s">
        <v>533</v>
      </c>
      <c r="B27" s="621" t="s">
        <v>534</v>
      </c>
      <c r="C27" s="622" t="s">
        <v>535</v>
      </c>
      <c r="D27" s="614" t="s">
        <v>907</v>
      </c>
      <c r="E27" s="614" t="s">
        <v>457</v>
      </c>
      <c r="F27" s="614"/>
      <c r="G27" s="614"/>
      <c r="H27" s="614"/>
      <c r="I27" s="614"/>
      <c r="J27" s="614"/>
      <c r="K27" s="619"/>
    </row>
    <row r="28" spans="1:11" ht="12.75">
      <c r="A28" s="620"/>
      <c r="B28" s="621"/>
      <c r="C28" s="622"/>
      <c r="D28" s="614"/>
      <c r="E28" s="627" t="s">
        <v>415</v>
      </c>
      <c r="F28" s="614" t="s">
        <v>910</v>
      </c>
      <c r="G28" s="614"/>
      <c r="H28" s="614"/>
      <c r="I28" s="614"/>
      <c r="J28" s="614" t="s">
        <v>909</v>
      </c>
      <c r="K28" s="619" t="s">
        <v>63</v>
      </c>
    </row>
    <row r="29" spans="1:11" ht="25.5">
      <c r="A29" s="620"/>
      <c r="B29" s="621"/>
      <c r="C29" s="622"/>
      <c r="D29" s="614"/>
      <c r="E29" s="627"/>
      <c r="F29" s="15" t="s">
        <v>458</v>
      </c>
      <c r="G29" s="15" t="s">
        <v>459</v>
      </c>
      <c r="H29" s="15" t="s">
        <v>908</v>
      </c>
      <c r="I29" s="15" t="s">
        <v>62</v>
      </c>
      <c r="J29" s="614"/>
      <c r="K29" s="619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0" t="s">
        <v>533</v>
      </c>
      <c r="B59" s="621" t="s">
        <v>534</v>
      </c>
      <c r="C59" s="622" t="s">
        <v>535</v>
      </c>
      <c r="D59" s="628" t="s">
        <v>907</v>
      </c>
      <c r="E59" s="628" t="s">
        <v>457</v>
      </c>
      <c r="F59" s="628"/>
      <c r="G59" s="628"/>
      <c r="H59" s="628"/>
      <c r="I59" s="628"/>
      <c r="J59" s="628"/>
      <c r="K59" s="629"/>
    </row>
    <row r="60" spans="1:11" ht="12.75">
      <c r="A60" s="620"/>
      <c r="B60" s="621"/>
      <c r="C60" s="622"/>
      <c r="D60" s="628"/>
      <c r="E60" s="622" t="s">
        <v>415</v>
      </c>
      <c r="F60" s="628" t="s">
        <v>910</v>
      </c>
      <c r="G60" s="628"/>
      <c r="H60" s="628"/>
      <c r="I60" s="628"/>
      <c r="J60" s="628" t="s">
        <v>909</v>
      </c>
      <c r="K60" s="629" t="s">
        <v>63</v>
      </c>
    </row>
    <row r="61" spans="1:11" ht="25.5">
      <c r="A61" s="620"/>
      <c r="B61" s="621"/>
      <c r="C61" s="622"/>
      <c r="D61" s="628"/>
      <c r="E61" s="622"/>
      <c r="F61" s="273" t="s">
        <v>458</v>
      </c>
      <c r="G61" s="273" t="s">
        <v>459</v>
      </c>
      <c r="H61" s="273" t="s">
        <v>908</v>
      </c>
      <c r="I61" s="273" t="s">
        <v>62</v>
      </c>
      <c r="J61" s="628"/>
      <c r="K61" s="629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0" t="s">
        <v>533</v>
      </c>
      <c r="B86" s="621" t="s">
        <v>534</v>
      </c>
      <c r="C86" s="622" t="s">
        <v>535</v>
      </c>
      <c r="D86" s="614" t="s">
        <v>907</v>
      </c>
      <c r="E86" s="614" t="s">
        <v>457</v>
      </c>
      <c r="F86" s="614"/>
      <c r="G86" s="614"/>
      <c r="H86" s="614"/>
      <c r="I86" s="614"/>
      <c r="J86" s="614"/>
      <c r="K86" s="619"/>
    </row>
    <row r="87" spans="1:11" ht="12.75">
      <c r="A87" s="620"/>
      <c r="B87" s="621"/>
      <c r="C87" s="622"/>
      <c r="D87" s="614"/>
      <c r="E87" s="627" t="s">
        <v>415</v>
      </c>
      <c r="F87" s="614" t="s">
        <v>910</v>
      </c>
      <c r="G87" s="614"/>
      <c r="H87" s="614"/>
      <c r="I87" s="614"/>
      <c r="J87" s="614" t="s">
        <v>909</v>
      </c>
      <c r="K87" s="619" t="s">
        <v>63</v>
      </c>
    </row>
    <row r="88" spans="1:11" ht="25.5">
      <c r="A88" s="620"/>
      <c r="B88" s="621"/>
      <c r="C88" s="622"/>
      <c r="D88" s="614"/>
      <c r="E88" s="627"/>
      <c r="F88" s="15" t="s">
        <v>458</v>
      </c>
      <c r="G88" s="15" t="s">
        <v>459</v>
      </c>
      <c r="H88" s="15" t="s">
        <v>908</v>
      </c>
      <c r="I88" s="15" t="s">
        <v>62</v>
      </c>
      <c r="J88" s="614"/>
      <c r="K88" s="619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48790</v>
      </c>
      <c r="E102" s="20">
        <f t="shared" si="20"/>
        <v>40707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40707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48790</v>
      </c>
      <c r="E110" s="20">
        <f t="shared" si="20"/>
        <v>40707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40707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48790</v>
      </c>
      <c r="E111" s="23">
        <f t="shared" si="20"/>
        <v>40707</v>
      </c>
      <c r="F111" s="22"/>
      <c r="G111" s="22"/>
      <c r="H111" s="22"/>
      <c r="I111" s="22"/>
      <c r="J111" s="22"/>
      <c r="K111" s="24">
        <v>40707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0" t="s">
        <v>533</v>
      </c>
      <c r="B116" s="621" t="s">
        <v>534</v>
      </c>
      <c r="C116" s="622" t="s">
        <v>535</v>
      </c>
      <c r="D116" s="614" t="s">
        <v>907</v>
      </c>
      <c r="E116" s="614" t="s">
        <v>457</v>
      </c>
      <c r="F116" s="614"/>
      <c r="G116" s="614"/>
      <c r="H116" s="614"/>
      <c r="I116" s="614"/>
      <c r="J116" s="614"/>
      <c r="K116" s="619"/>
    </row>
    <row r="117" spans="1:11" ht="12.75">
      <c r="A117" s="620"/>
      <c r="B117" s="621"/>
      <c r="C117" s="622"/>
      <c r="D117" s="614"/>
      <c r="E117" s="627" t="s">
        <v>415</v>
      </c>
      <c r="F117" s="614" t="s">
        <v>910</v>
      </c>
      <c r="G117" s="614"/>
      <c r="H117" s="614"/>
      <c r="I117" s="614"/>
      <c r="J117" s="614" t="s">
        <v>909</v>
      </c>
      <c r="K117" s="619" t="s">
        <v>63</v>
      </c>
    </row>
    <row r="118" spans="1:11" ht="25.5">
      <c r="A118" s="620"/>
      <c r="B118" s="621"/>
      <c r="C118" s="622"/>
      <c r="D118" s="614"/>
      <c r="E118" s="627"/>
      <c r="F118" s="15" t="s">
        <v>458</v>
      </c>
      <c r="G118" s="15" t="s">
        <v>459</v>
      </c>
      <c r="H118" s="15" t="s">
        <v>908</v>
      </c>
      <c r="I118" s="15" t="s">
        <v>62</v>
      </c>
      <c r="J118" s="614"/>
      <c r="K118" s="619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28389</v>
      </c>
      <c r="E136" s="20">
        <f aca="true" t="shared" si="30" ref="E136:E175">SUM(F136:K136)</f>
        <v>26367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26367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28389</v>
      </c>
      <c r="E137" s="20">
        <f t="shared" si="30"/>
        <v>26367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26367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28389</v>
      </c>
      <c r="E138" s="23">
        <f>SUM(F138:K138)</f>
        <v>26367</v>
      </c>
      <c r="F138" s="22"/>
      <c r="G138" s="22"/>
      <c r="H138" s="22"/>
      <c r="I138" s="22">
        <v>26367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0" t="s">
        <v>533</v>
      </c>
      <c r="B142" s="621" t="s">
        <v>534</v>
      </c>
      <c r="C142" s="622" t="s">
        <v>535</v>
      </c>
      <c r="D142" s="614" t="s">
        <v>907</v>
      </c>
      <c r="E142" s="614" t="s">
        <v>457</v>
      </c>
      <c r="F142" s="614"/>
      <c r="G142" s="614"/>
      <c r="H142" s="614"/>
      <c r="I142" s="614"/>
      <c r="J142" s="614"/>
      <c r="K142" s="619"/>
    </row>
    <row r="143" spans="1:11" ht="12.75">
      <c r="A143" s="620"/>
      <c r="B143" s="621"/>
      <c r="C143" s="622"/>
      <c r="D143" s="614"/>
      <c r="E143" s="627" t="s">
        <v>415</v>
      </c>
      <c r="F143" s="614" t="s">
        <v>910</v>
      </c>
      <c r="G143" s="614"/>
      <c r="H143" s="614"/>
      <c r="I143" s="614"/>
      <c r="J143" s="614" t="s">
        <v>909</v>
      </c>
      <c r="K143" s="619" t="s">
        <v>63</v>
      </c>
    </row>
    <row r="144" spans="1:11" ht="25.5">
      <c r="A144" s="620"/>
      <c r="B144" s="621"/>
      <c r="C144" s="622"/>
      <c r="D144" s="614"/>
      <c r="E144" s="627"/>
      <c r="F144" s="15" t="s">
        <v>458</v>
      </c>
      <c r="G144" s="15" t="s">
        <v>459</v>
      </c>
      <c r="H144" s="15" t="s">
        <v>908</v>
      </c>
      <c r="I144" s="15" t="s">
        <v>62</v>
      </c>
      <c r="J144" s="614"/>
      <c r="K144" s="619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19426</v>
      </c>
      <c r="E147" s="20">
        <f t="shared" si="30"/>
        <v>17110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17110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19426</v>
      </c>
      <c r="E155" s="20">
        <f t="shared" si="30"/>
        <v>17110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17110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19426</v>
      </c>
      <c r="E160" s="20">
        <f t="shared" si="30"/>
        <v>17110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17110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19426</v>
      </c>
      <c r="E161" s="23">
        <f t="shared" si="30"/>
        <v>17110</v>
      </c>
      <c r="F161" s="22"/>
      <c r="G161" s="22"/>
      <c r="H161" s="22"/>
      <c r="I161" s="22"/>
      <c r="J161" s="22"/>
      <c r="K161" s="24">
        <v>17110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0" t="s">
        <v>533</v>
      </c>
      <c r="B169" s="621" t="s">
        <v>534</v>
      </c>
      <c r="C169" s="622" t="s">
        <v>535</v>
      </c>
      <c r="D169" s="614" t="s">
        <v>907</v>
      </c>
      <c r="E169" s="614" t="s">
        <v>457</v>
      </c>
      <c r="F169" s="614"/>
      <c r="G169" s="614"/>
      <c r="H169" s="614"/>
      <c r="I169" s="614"/>
      <c r="J169" s="614"/>
      <c r="K169" s="619"/>
    </row>
    <row r="170" spans="1:11" ht="12.75">
      <c r="A170" s="620"/>
      <c r="B170" s="621"/>
      <c r="C170" s="622"/>
      <c r="D170" s="614"/>
      <c r="E170" s="627" t="s">
        <v>415</v>
      </c>
      <c r="F170" s="614" t="s">
        <v>910</v>
      </c>
      <c r="G170" s="614"/>
      <c r="H170" s="614"/>
      <c r="I170" s="614"/>
      <c r="J170" s="614" t="s">
        <v>909</v>
      </c>
      <c r="K170" s="619" t="s">
        <v>63</v>
      </c>
    </row>
    <row r="171" spans="1:11" ht="25.5">
      <c r="A171" s="620"/>
      <c r="B171" s="621"/>
      <c r="C171" s="622"/>
      <c r="D171" s="614"/>
      <c r="E171" s="627"/>
      <c r="F171" s="15" t="s">
        <v>458</v>
      </c>
      <c r="G171" s="15" t="s">
        <v>459</v>
      </c>
      <c r="H171" s="15" t="s">
        <v>908</v>
      </c>
      <c r="I171" s="15" t="s">
        <v>62</v>
      </c>
      <c r="J171" s="614"/>
      <c r="K171" s="619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0" t="s">
        <v>533</v>
      </c>
      <c r="B195" s="621" t="s">
        <v>534</v>
      </c>
      <c r="C195" s="622" t="s">
        <v>535</v>
      </c>
      <c r="D195" s="614" t="s">
        <v>907</v>
      </c>
      <c r="E195" s="614" t="s">
        <v>457</v>
      </c>
      <c r="F195" s="614"/>
      <c r="G195" s="614"/>
      <c r="H195" s="614"/>
      <c r="I195" s="614"/>
      <c r="J195" s="614"/>
      <c r="K195" s="619"/>
    </row>
    <row r="196" spans="1:11" ht="12.75">
      <c r="A196" s="620"/>
      <c r="B196" s="621"/>
      <c r="C196" s="622"/>
      <c r="D196" s="614"/>
      <c r="E196" s="627" t="s">
        <v>415</v>
      </c>
      <c r="F196" s="614" t="s">
        <v>910</v>
      </c>
      <c r="G196" s="614"/>
      <c r="H196" s="614"/>
      <c r="I196" s="614"/>
      <c r="J196" s="614" t="s">
        <v>909</v>
      </c>
      <c r="K196" s="619" t="s">
        <v>63</v>
      </c>
    </row>
    <row r="197" spans="1:11" ht="25.5">
      <c r="A197" s="620"/>
      <c r="B197" s="621"/>
      <c r="C197" s="622"/>
      <c r="D197" s="614"/>
      <c r="E197" s="627"/>
      <c r="F197" s="15" t="s">
        <v>458</v>
      </c>
      <c r="G197" s="15" t="s">
        <v>459</v>
      </c>
      <c r="H197" s="15" t="s">
        <v>908</v>
      </c>
      <c r="I197" s="15" t="s">
        <v>62</v>
      </c>
      <c r="J197" s="614"/>
      <c r="K197" s="619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0" t="s">
        <v>533</v>
      </c>
      <c r="B217" s="621" t="s">
        <v>534</v>
      </c>
      <c r="C217" s="622" t="s">
        <v>535</v>
      </c>
      <c r="D217" s="614" t="s">
        <v>907</v>
      </c>
      <c r="E217" s="614" t="s">
        <v>457</v>
      </c>
      <c r="F217" s="614"/>
      <c r="G217" s="614"/>
      <c r="H217" s="614"/>
      <c r="I217" s="614"/>
      <c r="J217" s="614"/>
      <c r="K217" s="619"/>
    </row>
    <row r="218" spans="1:11" ht="12.75">
      <c r="A218" s="620"/>
      <c r="B218" s="621"/>
      <c r="C218" s="622"/>
      <c r="D218" s="614"/>
      <c r="E218" s="627" t="s">
        <v>415</v>
      </c>
      <c r="F218" s="614" t="s">
        <v>910</v>
      </c>
      <c r="G218" s="614"/>
      <c r="H218" s="614"/>
      <c r="I218" s="614"/>
      <c r="J218" s="614" t="s">
        <v>909</v>
      </c>
      <c r="K218" s="619" t="s">
        <v>63</v>
      </c>
    </row>
    <row r="219" spans="1:11" ht="25.5">
      <c r="A219" s="620"/>
      <c r="B219" s="621"/>
      <c r="C219" s="622"/>
      <c r="D219" s="614"/>
      <c r="E219" s="627"/>
      <c r="F219" s="15" t="s">
        <v>458</v>
      </c>
      <c r="G219" s="15" t="s">
        <v>459</v>
      </c>
      <c r="H219" s="15" t="s">
        <v>908</v>
      </c>
      <c r="I219" s="15" t="s">
        <v>62</v>
      </c>
      <c r="J219" s="614"/>
      <c r="K219" s="619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96605</v>
      </c>
      <c r="E224" s="30">
        <f t="shared" si="57"/>
        <v>84184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26367</v>
      </c>
      <c r="J224" s="30">
        <f t="shared" si="58"/>
        <v>0</v>
      </c>
      <c r="K224" s="31">
        <f t="shared" si="58"/>
        <v>57817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6" t="s">
        <v>534</v>
      </c>
      <c r="C229" s="616" t="s">
        <v>535</v>
      </c>
      <c r="D229" s="616" t="s">
        <v>911</v>
      </c>
      <c r="E229" s="616" t="s">
        <v>380</v>
      </c>
      <c r="F229" s="630"/>
      <c r="G229" s="630"/>
      <c r="H229" s="630"/>
      <c r="I229" s="630"/>
      <c r="J229" s="630"/>
      <c r="K229" s="631"/>
    </row>
    <row r="230" spans="1:11" ht="12.75">
      <c r="A230" s="625"/>
      <c r="B230" s="615"/>
      <c r="C230" s="615"/>
      <c r="D230" s="615"/>
      <c r="E230" s="614" t="s">
        <v>917</v>
      </c>
      <c r="F230" s="614" t="s">
        <v>427</v>
      </c>
      <c r="G230" s="615"/>
      <c r="H230" s="615"/>
      <c r="I230" s="615"/>
      <c r="J230" s="614" t="s">
        <v>909</v>
      </c>
      <c r="K230" s="619" t="s">
        <v>63</v>
      </c>
    </row>
    <row r="231" spans="1:11" ht="25.5">
      <c r="A231" s="625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18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96605</v>
      </c>
      <c r="E233" s="20">
        <f aca="true" t="shared" si="59" ref="E233:E304">SUM(F233:K233)</f>
        <v>84184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26795</v>
      </c>
      <c r="J233" s="20">
        <f t="shared" si="60"/>
        <v>0</v>
      </c>
      <c r="K233" s="21">
        <f t="shared" si="60"/>
        <v>57389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83632</v>
      </c>
      <c r="E234" s="20">
        <f t="shared" si="59"/>
        <v>79383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26795</v>
      </c>
      <c r="J234" s="20">
        <f t="shared" si="61"/>
        <v>0</v>
      </c>
      <c r="K234" s="21">
        <f t="shared" si="61"/>
        <v>52588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54653</v>
      </c>
      <c r="E235" s="20">
        <f t="shared" si="59"/>
        <v>53628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18850</v>
      </c>
      <c r="J235" s="20">
        <f t="shared" si="62"/>
        <v>0</v>
      </c>
      <c r="K235" s="21">
        <f t="shared" si="62"/>
        <v>34778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42246</v>
      </c>
      <c r="E236" s="20">
        <f t="shared" si="59"/>
        <v>41856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14672</v>
      </c>
      <c r="J236" s="20">
        <f t="shared" si="63"/>
        <v>0</v>
      </c>
      <c r="K236" s="21">
        <f t="shared" si="63"/>
        <v>27184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42246</v>
      </c>
      <c r="E237" s="23">
        <f t="shared" si="59"/>
        <v>41856</v>
      </c>
      <c r="F237" s="22"/>
      <c r="G237" s="22"/>
      <c r="H237" s="22"/>
      <c r="I237" s="22">
        <v>14672</v>
      </c>
      <c r="J237" s="22"/>
      <c r="K237" s="24">
        <v>27184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8023</v>
      </c>
      <c r="E238" s="20">
        <f t="shared" si="59"/>
        <v>7994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3118</v>
      </c>
      <c r="J238" s="20">
        <f t="shared" si="64"/>
        <v>0</v>
      </c>
      <c r="K238" s="21">
        <f t="shared" si="64"/>
        <v>4876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5798</v>
      </c>
      <c r="E239" s="23">
        <f t="shared" si="59"/>
        <v>5798</v>
      </c>
      <c r="F239" s="22"/>
      <c r="G239" s="22"/>
      <c r="H239" s="22"/>
      <c r="I239" s="22">
        <v>2518</v>
      </c>
      <c r="J239" s="22"/>
      <c r="K239" s="24">
        <v>3280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1909</v>
      </c>
      <c r="E240" s="23">
        <f t="shared" si="59"/>
        <v>1895</v>
      </c>
      <c r="F240" s="22"/>
      <c r="G240" s="22"/>
      <c r="H240" s="22"/>
      <c r="I240" s="22">
        <v>500</v>
      </c>
      <c r="J240" s="22"/>
      <c r="K240" s="24">
        <v>1395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316</v>
      </c>
      <c r="E241" s="23">
        <f t="shared" si="59"/>
        <v>301</v>
      </c>
      <c r="F241" s="22"/>
      <c r="G241" s="22"/>
      <c r="H241" s="22"/>
      <c r="I241" s="22">
        <v>100</v>
      </c>
      <c r="J241" s="22"/>
      <c r="K241" s="24">
        <v>201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50</v>
      </c>
      <c r="E242" s="20">
        <f t="shared" si="59"/>
        <v>42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10</v>
      </c>
      <c r="J242" s="20">
        <f t="shared" si="65"/>
        <v>0</v>
      </c>
      <c r="K242" s="21">
        <f t="shared" si="65"/>
        <v>32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50</v>
      </c>
      <c r="E243" s="23">
        <f t="shared" si="59"/>
        <v>42</v>
      </c>
      <c r="F243" s="22"/>
      <c r="G243" s="22"/>
      <c r="H243" s="22"/>
      <c r="I243" s="22">
        <v>10</v>
      </c>
      <c r="J243" s="22"/>
      <c r="K243" s="24">
        <v>32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330</v>
      </c>
      <c r="E244" s="20">
        <f t="shared" si="59"/>
        <v>227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50</v>
      </c>
      <c r="J244" s="20">
        <f t="shared" si="66"/>
        <v>0</v>
      </c>
      <c r="K244" s="21">
        <f t="shared" si="66"/>
        <v>177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230</v>
      </c>
      <c r="E247" s="23">
        <f t="shared" si="59"/>
        <v>217</v>
      </c>
      <c r="F247" s="22"/>
      <c r="G247" s="22"/>
      <c r="H247" s="22"/>
      <c r="I247" s="22">
        <v>50</v>
      </c>
      <c r="J247" s="22"/>
      <c r="K247" s="24">
        <v>167</v>
      </c>
    </row>
    <row r="248" spans="1:11" ht="12.75">
      <c r="A248" s="620" t="s">
        <v>533</v>
      </c>
      <c r="B248" s="621" t="s">
        <v>534</v>
      </c>
      <c r="C248" s="622" t="s">
        <v>535</v>
      </c>
      <c r="D248" s="622" t="s">
        <v>912</v>
      </c>
      <c r="E248" s="614" t="s">
        <v>380</v>
      </c>
      <c r="F248" s="615"/>
      <c r="G248" s="615"/>
      <c r="H248" s="615"/>
      <c r="I248" s="615"/>
      <c r="J248" s="615"/>
      <c r="K248" s="618"/>
    </row>
    <row r="249" spans="1:11" ht="12.75" customHeight="1">
      <c r="A249" s="620"/>
      <c r="B249" s="621"/>
      <c r="C249" s="622"/>
      <c r="D249" s="622"/>
      <c r="E249" s="614" t="s">
        <v>917</v>
      </c>
      <c r="F249" s="614" t="s">
        <v>427</v>
      </c>
      <c r="G249" s="615"/>
      <c r="H249" s="615"/>
      <c r="I249" s="615"/>
      <c r="J249" s="614" t="s">
        <v>909</v>
      </c>
      <c r="K249" s="619" t="s">
        <v>63</v>
      </c>
    </row>
    <row r="250" spans="1:11" ht="25.5">
      <c r="A250" s="620"/>
      <c r="B250" s="621"/>
      <c r="C250" s="622"/>
      <c r="D250" s="622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18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100</v>
      </c>
      <c r="E252" s="23">
        <f t="shared" si="59"/>
        <v>10</v>
      </c>
      <c r="F252" s="22"/>
      <c r="G252" s="22"/>
      <c r="H252" s="22"/>
      <c r="I252" s="22"/>
      <c r="J252" s="22"/>
      <c r="K252" s="24">
        <v>10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2813</v>
      </c>
      <c r="E253" s="20">
        <f t="shared" si="59"/>
        <v>2441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700</v>
      </c>
      <c r="J253" s="20">
        <f t="shared" si="67"/>
        <v>0</v>
      </c>
      <c r="K253" s="21">
        <f t="shared" si="67"/>
        <v>1741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2813</v>
      </c>
      <c r="E254" s="23">
        <f t="shared" si="59"/>
        <v>2441</v>
      </c>
      <c r="F254" s="22"/>
      <c r="G254" s="22"/>
      <c r="H254" s="22"/>
      <c r="I254" s="22">
        <v>700</v>
      </c>
      <c r="J254" s="22"/>
      <c r="K254" s="24">
        <v>1741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1191</v>
      </c>
      <c r="E255" s="94">
        <f t="shared" si="59"/>
        <v>1068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300</v>
      </c>
      <c r="J255" s="94">
        <f t="shared" si="68"/>
        <v>0</v>
      </c>
      <c r="K255" s="95">
        <f t="shared" si="68"/>
        <v>768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1191</v>
      </c>
      <c r="E256" s="23">
        <f t="shared" si="59"/>
        <v>1068</v>
      </c>
      <c r="F256" s="22"/>
      <c r="G256" s="22"/>
      <c r="H256" s="22"/>
      <c r="I256" s="22">
        <v>300</v>
      </c>
      <c r="J256" s="22"/>
      <c r="K256" s="24">
        <v>768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28529</v>
      </c>
      <c r="E261" s="20">
        <f t="shared" si="59"/>
        <v>23886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7945</v>
      </c>
      <c r="J261" s="20">
        <f t="shared" si="71"/>
        <v>0</v>
      </c>
      <c r="K261" s="21">
        <f t="shared" si="71"/>
        <v>15941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7218</v>
      </c>
      <c r="E262" s="20">
        <f t="shared" si="59"/>
        <v>6440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1880</v>
      </c>
      <c r="J262" s="20">
        <f t="shared" si="72"/>
        <v>0</v>
      </c>
      <c r="K262" s="21">
        <f t="shared" si="72"/>
        <v>4560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549</v>
      </c>
      <c r="E263" s="23">
        <f t="shared" si="59"/>
        <v>549</v>
      </c>
      <c r="F263" s="22"/>
      <c r="G263" s="22"/>
      <c r="H263" s="22"/>
      <c r="I263" s="22">
        <v>150</v>
      </c>
      <c r="J263" s="22"/>
      <c r="K263" s="24">
        <v>399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2248</v>
      </c>
      <c r="E264" s="23">
        <f t="shared" si="59"/>
        <v>2012</v>
      </c>
      <c r="F264" s="22"/>
      <c r="G264" s="22"/>
      <c r="H264" s="22"/>
      <c r="I264" s="22">
        <v>500</v>
      </c>
      <c r="J264" s="22"/>
      <c r="K264" s="24">
        <v>1512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3012</v>
      </c>
      <c r="E265" s="23">
        <f t="shared" si="59"/>
        <v>2656</v>
      </c>
      <c r="F265" s="22"/>
      <c r="G265" s="22"/>
      <c r="H265" s="22"/>
      <c r="I265" s="22">
        <v>800</v>
      </c>
      <c r="J265" s="22"/>
      <c r="K265" s="24">
        <v>1856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958</v>
      </c>
      <c r="E266" s="23">
        <f t="shared" si="59"/>
        <v>809</v>
      </c>
      <c r="F266" s="22"/>
      <c r="G266" s="22"/>
      <c r="H266" s="22"/>
      <c r="I266" s="22">
        <v>300</v>
      </c>
      <c r="J266" s="22"/>
      <c r="K266" s="24">
        <v>509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230</v>
      </c>
      <c r="E267" s="23">
        <f t="shared" si="59"/>
        <v>193</v>
      </c>
      <c r="F267" s="22"/>
      <c r="G267" s="22"/>
      <c r="H267" s="22"/>
      <c r="I267" s="22">
        <v>60</v>
      </c>
      <c r="J267" s="22"/>
      <c r="K267" s="24">
        <v>133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221</v>
      </c>
      <c r="E269" s="23">
        <f t="shared" si="59"/>
        <v>221</v>
      </c>
      <c r="F269" s="22"/>
      <c r="G269" s="22"/>
      <c r="H269" s="22"/>
      <c r="I269" s="22">
        <v>70</v>
      </c>
      <c r="J269" s="22"/>
      <c r="K269" s="24">
        <v>151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867</v>
      </c>
      <c r="E270" s="20">
        <f t="shared" si="59"/>
        <v>438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150</v>
      </c>
      <c r="J270" s="20">
        <f t="shared" si="73"/>
        <v>0</v>
      </c>
      <c r="K270" s="21">
        <f t="shared" si="73"/>
        <v>288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867</v>
      </c>
      <c r="E271" s="23">
        <f t="shared" si="59"/>
        <v>438</v>
      </c>
      <c r="F271" s="22"/>
      <c r="G271" s="22"/>
      <c r="H271" s="22"/>
      <c r="I271" s="22">
        <v>150</v>
      </c>
      <c r="J271" s="22"/>
      <c r="K271" s="24">
        <v>288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3485</v>
      </c>
      <c r="E276" s="20">
        <f t="shared" si="59"/>
        <v>2674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865</v>
      </c>
      <c r="J276" s="20">
        <f t="shared" si="74"/>
        <v>0</v>
      </c>
      <c r="K276" s="21">
        <f t="shared" si="74"/>
        <v>1809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304</v>
      </c>
      <c r="E277" s="23">
        <f t="shared" si="59"/>
        <v>304</v>
      </c>
      <c r="F277" s="22"/>
      <c r="G277" s="22"/>
      <c r="H277" s="22"/>
      <c r="I277" s="22">
        <v>100</v>
      </c>
      <c r="J277" s="22"/>
      <c r="K277" s="24">
        <v>204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492</v>
      </c>
      <c r="E278" s="23">
        <f t="shared" si="59"/>
        <v>364</v>
      </c>
      <c r="F278" s="22"/>
      <c r="G278" s="22"/>
      <c r="H278" s="22"/>
      <c r="I278" s="22">
        <v>150</v>
      </c>
      <c r="J278" s="22"/>
      <c r="K278" s="24">
        <v>214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545</v>
      </c>
      <c r="E279" s="23">
        <f t="shared" si="59"/>
        <v>357</v>
      </c>
      <c r="F279" s="22"/>
      <c r="G279" s="22"/>
      <c r="H279" s="22"/>
      <c r="I279" s="22">
        <v>150</v>
      </c>
      <c r="J279" s="22"/>
      <c r="K279" s="24">
        <v>207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1399</v>
      </c>
      <c r="E280" s="23">
        <f t="shared" si="59"/>
        <v>1399</v>
      </c>
      <c r="F280" s="22"/>
      <c r="G280" s="22"/>
      <c r="H280" s="22"/>
      <c r="I280" s="22">
        <v>400</v>
      </c>
      <c r="J280" s="22"/>
      <c r="K280" s="24">
        <v>999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245</v>
      </c>
      <c r="E281" s="23">
        <f t="shared" si="59"/>
        <v>41</v>
      </c>
      <c r="F281" s="22"/>
      <c r="G281" s="22"/>
      <c r="H281" s="22"/>
      <c r="I281" s="22">
        <v>10</v>
      </c>
      <c r="J281" s="22"/>
      <c r="K281" s="24">
        <v>31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250</v>
      </c>
      <c r="E283" s="23">
        <f t="shared" si="59"/>
        <v>199</v>
      </c>
      <c r="F283" s="22"/>
      <c r="G283" s="22"/>
      <c r="H283" s="22"/>
      <c r="I283" s="22">
        <v>50</v>
      </c>
      <c r="J283" s="22"/>
      <c r="K283" s="24">
        <v>149</v>
      </c>
    </row>
    <row r="284" spans="1:11" ht="12.75">
      <c r="A284" s="620" t="s">
        <v>533</v>
      </c>
      <c r="B284" s="621" t="s">
        <v>534</v>
      </c>
      <c r="C284" s="622" t="s">
        <v>535</v>
      </c>
      <c r="D284" s="622" t="s">
        <v>912</v>
      </c>
      <c r="E284" s="614" t="s">
        <v>380</v>
      </c>
      <c r="F284" s="615"/>
      <c r="G284" s="615"/>
      <c r="H284" s="615"/>
      <c r="I284" s="615"/>
      <c r="J284" s="615"/>
      <c r="K284" s="618"/>
    </row>
    <row r="285" spans="1:11" ht="12.75" customHeight="1">
      <c r="A285" s="620"/>
      <c r="B285" s="621"/>
      <c r="C285" s="622"/>
      <c r="D285" s="622"/>
      <c r="E285" s="614" t="s">
        <v>917</v>
      </c>
      <c r="F285" s="614" t="s">
        <v>427</v>
      </c>
      <c r="G285" s="615"/>
      <c r="H285" s="615"/>
      <c r="I285" s="615"/>
      <c r="J285" s="614" t="s">
        <v>909</v>
      </c>
      <c r="K285" s="619" t="s">
        <v>63</v>
      </c>
    </row>
    <row r="286" spans="1:11" ht="25.5">
      <c r="A286" s="620"/>
      <c r="B286" s="621"/>
      <c r="C286" s="622"/>
      <c r="D286" s="622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18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250</v>
      </c>
      <c r="E288" s="23">
        <f t="shared" si="59"/>
        <v>10</v>
      </c>
      <c r="F288" s="22"/>
      <c r="G288" s="22"/>
      <c r="H288" s="22"/>
      <c r="I288" s="22">
        <v>5</v>
      </c>
      <c r="J288" s="22"/>
      <c r="K288" s="24">
        <v>5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341</v>
      </c>
      <c r="E289" s="20">
        <f t="shared" si="59"/>
        <v>250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90</v>
      </c>
      <c r="J289" s="20">
        <f t="shared" si="75"/>
        <v>0</v>
      </c>
      <c r="K289" s="21">
        <f t="shared" si="75"/>
        <v>160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241</v>
      </c>
      <c r="E292" s="23">
        <f t="shared" si="59"/>
        <v>168</v>
      </c>
      <c r="F292" s="22"/>
      <c r="G292" s="22"/>
      <c r="H292" s="22"/>
      <c r="I292" s="22">
        <v>60</v>
      </c>
      <c r="J292" s="22"/>
      <c r="K292" s="24">
        <v>108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100</v>
      </c>
      <c r="E296" s="23">
        <f t="shared" si="59"/>
        <v>82</v>
      </c>
      <c r="F296" s="22"/>
      <c r="G296" s="22"/>
      <c r="H296" s="22"/>
      <c r="I296" s="22">
        <v>30</v>
      </c>
      <c r="J296" s="22"/>
      <c r="K296" s="24">
        <v>52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926</v>
      </c>
      <c r="E297" s="20">
        <f t="shared" si="59"/>
        <v>532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210</v>
      </c>
      <c r="J297" s="20">
        <f t="shared" si="76"/>
        <v>0</v>
      </c>
      <c r="K297" s="21">
        <f t="shared" si="76"/>
        <v>322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425</v>
      </c>
      <c r="E298" s="23">
        <f t="shared" si="59"/>
        <v>31</v>
      </c>
      <c r="F298" s="22"/>
      <c r="G298" s="22"/>
      <c r="H298" s="22"/>
      <c r="I298" s="22">
        <v>10</v>
      </c>
      <c r="J298" s="22"/>
      <c r="K298" s="24">
        <v>21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501</v>
      </c>
      <c r="E299" s="23">
        <f t="shared" si="59"/>
        <v>501</v>
      </c>
      <c r="F299" s="22"/>
      <c r="G299" s="22"/>
      <c r="H299" s="22"/>
      <c r="I299" s="22">
        <v>200</v>
      </c>
      <c r="J299" s="22"/>
      <c r="K299" s="24">
        <v>301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15692</v>
      </c>
      <c r="E300" s="20">
        <f t="shared" si="59"/>
        <v>13552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4750</v>
      </c>
      <c r="J300" s="20">
        <f t="shared" si="77"/>
        <v>0</v>
      </c>
      <c r="K300" s="21">
        <f t="shared" si="77"/>
        <v>8802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1045</v>
      </c>
      <c r="E301" s="23">
        <f t="shared" si="59"/>
        <v>381</v>
      </c>
      <c r="F301" s="22"/>
      <c r="G301" s="22"/>
      <c r="H301" s="22"/>
      <c r="I301" s="22">
        <v>150</v>
      </c>
      <c r="J301" s="22"/>
      <c r="K301" s="24">
        <v>231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250</v>
      </c>
      <c r="E303" s="23">
        <f t="shared" si="59"/>
        <v>149</v>
      </c>
      <c r="F303" s="22"/>
      <c r="G303" s="22"/>
      <c r="H303" s="22"/>
      <c r="I303" s="22">
        <v>50</v>
      </c>
      <c r="J303" s="22"/>
      <c r="K303" s="24">
        <v>99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350</v>
      </c>
      <c r="E304" s="23">
        <f t="shared" si="59"/>
        <v>263</v>
      </c>
      <c r="F304" s="54"/>
      <c r="G304" s="54"/>
      <c r="H304" s="54"/>
      <c r="I304" s="54">
        <v>100</v>
      </c>
      <c r="J304" s="54"/>
      <c r="K304" s="55">
        <v>163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316</v>
      </c>
      <c r="E307" s="23">
        <f t="shared" si="78"/>
        <v>171</v>
      </c>
      <c r="F307" s="22"/>
      <c r="G307" s="22"/>
      <c r="H307" s="22"/>
      <c r="I307" s="22">
        <v>50</v>
      </c>
      <c r="J307" s="22"/>
      <c r="K307" s="24">
        <v>121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12438</v>
      </c>
      <c r="E308" s="23">
        <f t="shared" si="78"/>
        <v>11295</v>
      </c>
      <c r="F308" s="22"/>
      <c r="G308" s="22"/>
      <c r="H308" s="22"/>
      <c r="I308" s="22">
        <v>4000</v>
      </c>
      <c r="J308" s="22"/>
      <c r="K308" s="24">
        <v>7295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1293</v>
      </c>
      <c r="E309" s="23">
        <f t="shared" si="78"/>
        <v>1293</v>
      </c>
      <c r="F309" s="22"/>
      <c r="G309" s="22"/>
      <c r="H309" s="22"/>
      <c r="I309" s="22">
        <v>400</v>
      </c>
      <c r="J309" s="22"/>
      <c r="K309" s="24">
        <v>893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1792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1792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1792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1792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1304</v>
      </c>
      <c r="F312" s="22"/>
      <c r="G312" s="22"/>
      <c r="H312" s="22"/>
      <c r="I312" s="22"/>
      <c r="J312" s="22"/>
      <c r="K312" s="24">
        <v>1304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488</v>
      </c>
      <c r="F313" s="22"/>
      <c r="G313" s="22"/>
      <c r="H313" s="22"/>
      <c r="I313" s="22"/>
      <c r="J313" s="22"/>
      <c r="K313" s="24">
        <v>488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0" t="s">
        <v>533</v>
      </c>
      <c r="B315" s="621" t="s">
        <v>534</v>
      </c>
      <c r="C315" s="622" t="s">
        <v>535</v>
      </c>
      <c r="D315" s="622" t="s">
        <v>912</v>
      </c>
      <c r="E315" s="614" t="s">
        <v>380</v>
      </c>
      <c r="F315" s="615"/>
      <c r="G315" s="615"/>
      <c r="H315" s="615"/>
      <c r="I315" s="615"/>
      <c r="J315" s="615"/>
      <c r="K315" s="618"/>
    </row>
    <row r="316" spans="1:11" ht="12.75" customHeight="1">
      <c r="A316" s="620"/>
      <c r="B316" s="621"/>
      <c r="C316" s="622"/>
      <c r="D316" s="622"/>
      <c r="E316" s="614" t="s">
        <v>917</v>
      </c>
      <c r="F316" s="614" t="s">
        <v>427</v>
      </c>
      <c r="G316" s="615"/>
      <c r="H316" s="615"/>
      <c r="I316" s="615"/>
      <c r="J316" s="614" t="s">
        <v>909</v>
      </c>
      <c r="K316" s="619" t="s">
        <v>63</v>
      </c>
    </row>
    <row r="317" spans="1:11" ht="25.5">
      <c r="A317" s="620"/>
      <c r="B317" s="621"/>
      <c r="C317" s="622"/>
      <c r="D317" s="622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18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0" t="s">
        <v>533</v>
      </c>
      <c r="B345" s="621" t="s">
        <v>534</v>
      </c>
      <c r="C345" s="622" t="s">
        <v>535</v>
      </c>
      <c r="D345" s="622" t="s">
        <v>912</v>
      </c>
      <c r="E345" s="614" t="s">
        <v>380</v>
      </c>
      <c r="F345" s="615"/>
      <c r="G345" s="615"/>
      <c r="H345" s="615"/>
      <c r="I345" s="615"/>
      <c r="J345" s="615"/>
      <c r="K345" s="618"/>
    </row>
    <row r="346" spans="1:11" ht="12.75" customHeight="1">
      <c r="A346" s="620"/>
      <c r="B346" s="621"/>
      <c r="C346" s="622"/>
      <c r="D346" s="622"/>
      <c r="E346" s="614" t="s">
        <v>917</v>
      </c>
      <c r="F346" s="614" t="s">
        <v>427</v>
      </c>
      <c r="G346" s="615"/>
      <c r="H346" s="615"/>
      <c r="I346" s="615"/>
      <c r="J346" s="614" t="s">
        <v>909</v>
      </c>
      <c r="K346" s="619" t="s">
        <v>63</v>
      </c>
    </row>
    <row r="347" spans="1:11" ht="25.5">
      <c r="A347" s="620"/>
      <c r="B347" s="621"/>
      <c r="C347" s="622"/>
      <c r="D347" s="622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18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0" t="s">
        <v>533</v>
      </c>
      <c r="B371" s="621" t="s">
        <v>534</v>
      </c>
      <c r="C371" s="622" t="s">
        <v>535</v>
      </c>
      <c r="D371" s="622" t="s">
        <v>912</v>
      </c>
      <c r="E371" s="614" t="s">
        <v>380</v>
      </c>
      <c r="F371" s="615"/>
      <c r="G371" s="615"/>
      <c r="H371" s="615"/>
      <c r="I371" s="615"/>
      <c r="J371" s="615"/>
      <c r="K371" s="618"/>
    </row>
    <row r="372" spans="1:11" ht="12.75" customHeight="1">
      <c r="A372" s="620"/>
      <c r="B372" s="621"/>
      <c r="C372" s="622"/>
      <c r="D372" s="622"/>
      <c r="E372" s="614" t="s">
        <v>917</v>
      </c>
      <c r="F372" s="614" t="s">
        <v>427</v>
      </c>
      <c r="G372" s="615"/>
      <c r="H372" s="615"/>
      <c r="I372" s="615"/>
      <c r="J372" s="614" t="s">
        <v>909</v>
      </c>
      <c r="K372" s="619" t="s">
        <v>63</v>
      </c>
    </row>
    <row r="373" spans="1:11" ht="25.5">
      <c r="A373" s="620"/>
      <c r="B373" s="621"/>
      <c r="C373" s="622"/>
      <c r="D373" s="622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18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0" t="s">
        <v>533</v>
      </c>
      <c r="B396" s="621" t="s">
        <v>534</v>
      </c>
      <c r="C396" s="622" t="s">
        <v>535</v>
      </c>
      <c r="D396" s="622" t="s">
        <v>912</v>
      </c>
      <c r="E396" s="614" t="s">
        <v>380</v>
      </c>
      <c r="F396" s="615"/>
      <c r="G396" s="615"/>
      <c r="H396" s="615"/>
      <c r="I396" s="615"/>
      <c r="J396" s="615"/>
      <c r="K396" s="618"/>
    </row>
    <row r="397" spans="1:11" ht="12.75" customHeight="1">
      <c r="A397" s="620"/>
      <c r="B397" s="621"/>
      <c r="C397" s="622"/>
      <c r="D397" s="622"/>
      <c r="E397" s="614" t="s">
        <v>917</v>
      </c>
      <c r="F397" s="614" t="s">
        <v>427</v>
      </c>
      <c r="G397" s="615"/>
      <c r="H397" s="615"/>
      <c r="I397" s="615"/>
      <c r="J397" s="614" t="s">
        <v>909</v>
      </c>
      <c r="K397" s="619" t="s">
        <v>63</v>
      </c>
    </row>
    <row r="398" spans="1:11" ht="25.5">
      <c r="A398" s="620"/>
      <c r="B398" s="621"/>
      <c r="C398" s="622"/>
      <c r="D398" s="622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18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450</v>
      </c>
      <c r="E409" s="20">
        <f t="shared" si="98"/>
        <v>77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77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200</v>
      </c>
      <c r="E413" s="20">
        <f t="shared" si="98"/>
        <v>48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48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50</v>
      </c>
      <c r="E414" s="23">
        <f t="shared" si="98"/>
        <v>33</v>
      </c>
      <c r="F414" s="22"/>
      <c r="G414" s="22"/>
      <c r="H414" s="22"/>
      <c r="I414" s="22"/>
      <c r="J414" s="22"/>
      <c r="K414" s="24">
        <v>33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150</v>
      </c>
      <c r="E415" s="23">
        <f t="shared" si="98"/>
        <v>15</v>
      </c>
      <c r="F415" s="22"/>
      <c r="G415" s="22"/>
      <c r="H415" s="22"/>
      <c r="I415" s="22"/>
      <c r="J415" s="22"/>
      <c r="K415" s="24">
        <v>15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250</v>
      </c>
      <c r="E417" s="20">
        <f t="shared" si="98"/>
        <v>29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29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250</v>
      </c>
      <c r="E418" s="23">
        <f t="shared" si="98"/>
        <v>29</v>
      </c>
      <c r="F418" s="22"/>
      <c r="G418" s="22"/>
      <c r="H418" s="22"/>
      <c r="I418" s="22"/>
      <c r="J418" s="22"/>
      <c r="K418" s="24">
        <v>29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0" t="s">
        <v>533</v>
      </c>
      <c r="B424" s="621" t="s">
        <v>534</v>
      </c>
      <c r="C424" s="622" t="s">
        <v>535</v>
      </c>
      <c r="D424" s="622" t="s">
        <v>912</v>
      </c>
      <c r="E424" s="614" t="s">
        <v>380</v>
      </c>
      <c r="F424" s="615"/>
      <c r="G424" s="615"/>
      <c r="H424" s="615"/>
      <c r="I424" s="615"/>
      <c r="J424" s="615"/>
      <c r="K424" s="618"/>
    </row>
    <row r="425" spans="1:11" ht="12.75" customHeight="1">
      <c r="A425" s="620"/>
      <c r="B425" s="621"/>
      <c r="C425" s="622"/>
      <c r="D425" s="622"/>
      <c r="E425" s="614" t="s">
        <v>917</v>
      </c>
      <c r="F425" s="614" t="s">
        <v>427</v>
      </c>
      <c r="G425" s="615"/>
      <c r="H425" s="615"/>
      <c r="I425" s="615"/>
      <c r="J425" s="614" t="s">
        <v>909</v>
      </c>
      <c r="K425" s="619" t="s">
        <v>63</v>
      </c>
    </row>
    <row r="426" spans="1:11" ht="25.5">
      <c r="A426" s="620"/>
      <c r="B426" s="621"/>
      <c r="C426" s="622"/>
      <c r="D426" s="622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18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12973</v>
      </c>
      <c r="E430" s="20">
        <f t="shared" si="98"/>
        <v>4801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4801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9328</v>
      </c>
      <c r="E431" s="20">
        <f t="shared" si="98"/>
        <v>2606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2606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5328</v>
      </c>
      <c r="E432" s="20">
        <f t="shared" si="98"/>
        <v>1533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1533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5328</v>
      </c>
      <c r="E435" s="23">
        <f t="shared" si="98"/>
        <v>1533</v>
      </c>
      <c r="F435" s="22"/>
      <c r="G435" s="22"/>
      <c r="H435" s="22"/>
      <c r="I435" s="22"/>
      <c r="J435" s="22"/>
      <c r="K435" s="24">
        <v>1533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4000</v>
      </c>
      <c r="E437" s="20">
        <f t="shared" si="98"/>
        <v>1073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1073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2100</v>
      </c>
      <c r="E439" s="23">
        <f t="shared" si="98"/>
        <v>1073</v>
      </c>
      <c r="F439" s="22"/>
      <c r="G439" s="22"/>
      <c r="H439" s="22"/>
      <c r="I439" s="22"/>
      <c r="J439" s="22"/>
      <c r="K439" s="24">
        <v>1073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1900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3645</v>
      </c>
      <c r="E453" s="20">
        <f aca="true" t="shared" si="119" ref="E453:E530">SUM(F453:K453)</f>
        <v>2195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2195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0" t="s">
        <v>533</v>
      </c>
      <c r="B458" s="621" t="s">
        <v>534</v>
      </c>
      <c r="C458" s="622" t="s">
        <v>535</v>
      </c>
      <c r="D458" s="622" t="s">
        <v>912</v>
      </c>
      <c r="E458" s="614" t="s">
        <v>380</v>
      </c>
      <c r="F458" s="615"/>
      <c r="G458" s="615"/>
      <c r="H458" s="615"/>
      <c r="I458" s="615"/>
      <c r="J458" s="615"/>
      <c r="K458" s="618"/>
    </row>
    <row r="459" spans="1:11" ht="12.75" customHeight="1">
      <c r="A459" s="620"/>
      <c r="B459" s="621"/>
      <c r="C459" s="622"/>
      <c r="D459" s="622"/>
      <c r="E459" s="614" t="s">
        <v>917</v>
      </c>
      <c r="F459" s="614" t="s">
        <v>427</v>
      </c>
      <c r="G459" s="615"/>
      <c r="H459" s="615"/>
      <c r="I459" s="615"/>
      <c r="J459" s="614" t="s">
        <v>909</v>
      </c>
      <c r="K459" s="619" t="s">
        <v>63</v>
      </c>
    </row>
    <row r="460" spans="1:11" ht="25.5">
      <c r="A460" s="620"/>
      <c r="B460" s="621"/>
      <c r="C460" s="622"/>
      <c r="D460" s="622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18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3645</v>
      </c>
      <c r="E464" s="20">
        <f t="shared" si="119"/>
        <v>2195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2195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3645</v>
      </c>
      <c r="E465" s="23">
        <f t="shared" si="119"/>
        <v>2195</v>
      </c>
      <c r="F465" s="22"/>
      <c r="G465" s="22"/>
      <c r="H465" s="22"/>
      <c r="I465" s="22"/>
      <c r="J465" s="22"/>
      <c r="K465" s="24">
        <v>2195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0" t="s">
        <v>533</v>
      </c>
      <c r="B486" s="621" t="s">
        <v>534</v>
      </c>
      <c r="C486" s="622" t="s">
        <v>535</v>
      </c>
      <c r="D486" s="622" t="s">
        <v>912</v>
      </c>
      <c r="E486" s="614" t="s">
        <v>380</v>
      </c>
      <c r="F486" s="615"/>
      <c r="G486" s="615"/>
      <c r="H486" s="615"/>
      <c r="I486" s="615"/>
      <c r="J486" s="615"/>
      <c r="K486" s="618"/>
    </row>
    <row r="487" spans="1:11" ht="12.75" customHeight="1">
      <c r="A487" s="620"/>
      <c r="B487" s="621"/>
      <c r="C487" s="622"/>
      <c r="D487" s="622"/>
      <c r="E487" s="614" t="s">
        <v>917</v>
      </c>
      <c r="F487" s="614" t="s">
        <v>427</v>
      </c>
      <c r="G487" s="615"/>
      <c r="H487" s="615"/>
      <c r="I487" s="615"/>
      <c r="J487" s="614" t="s">
        <v>909</v>
      </c>
      <c r="K487" s="619" t="s">
        <v>63</v>
      </c>
    </row>
    <row r="488" spans="1:11" ht="25.5">
      <c r="A488" s="620"/>
      <c r="B488" s="621"/>
      <c r="C488" s="622"/>
      <c r="D488" s="622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18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0" t="s">
        <v>533</v>
      </c>
      <c r="B513" s="621" t="s">
        <v>534</v>
      </c>
      <c r="C513" s="622" t="s">
        <v>535</v>
      </c>
      <c r="D513" s="622" t="s">
        <v>912</v>
      </c>
      <c r="E513" s="614" t="s">
        <v>380</v>
      </c>
      <c r="F513" s="615"/>
      <c r="G513" s="615"/>
      <c r="H513" s="615"/>
      <c r="I513" s="615"/>
      <c r="J513" s="615"/>
      <c r="K513" s="618"/>
    </row>
    <row r="514" spans="1:11" ht="12.75" customHeight="1">
      <c r="A514" s="620"/>
      <c r="B514" s="621"/>
      <c r="C514" s="622"/>
      <c r="D514" s="622"/>
      <c r="E514" s="614" t="s">
        <v>917</v>
      </c>
      <c r="F514" s="614" t="s">
        <v>427</v>
      </c>
      <c r="G514" s="615"/>
      <c r="H514" s="615"/>
      <c r="I514" s="615"/>
      <c r="J514" s="614" t="s">
        <v>909</v>
      </c>
      <c r="K514" s="619" t="s">
        <v>63</v>
      </c>
    </row>
    <row r="515" spans="1:11" ht="25.5">
      <c r="A515" s="620"/>
      <c r="B515" s="621"/>
      <c r="C515" s="622"/>
      <c r="D515" s="622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18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96605</v>
      </c>
      <c r="E536" s="30">
        <f t="shared" si="139"/>
        <v>84184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26795</v>
      </c>
      <c r="J536" s="30">
        <f t="shared" si="141"/>
        <v>0</v>
      </c>
      <c r="K536" s="31">
        <f t="shared" si="141"/>
        <v>57389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6" t="s">
        <v>534</v>
      </c>
      <c r="C540" s="616" t="s">
        <v>535</v>
      </c>
      <c r="D540" s="616" t="s">
        <v>914</v>
      </c>
      <c r="E540" s="616" t="s">
        <v>915</v>
      </c>
      <c r="F540" s="616"/>
      <c r="G540" s="616"/>
      <c r="H540" s="616"/>
      <c r="I540" s="616"/>
      <c r="J540" s="616"/>
      <c r="K540" s="617"/>
    </row>
    <row r="541" spans="1:11" ht="12.75" customHeight="1">
      <c r="A541" s="624"/>
      <c r="B541" s="614"/>
      <c r="C541" s="614"/>
      <c r="D541" s="614"/>
      <c r="E541" s="614" t="s">
        <v>917</v>
      </c>
      <c r="F541" s="614" t="s">
        <v>475</v>
      </c>
      <c r="G541" s="614"/>
      <c r="H541" s="614"/>
      <c r="I541" s="614"/>
      <c r="J541" s="614" t="s">
        <v>909</v>
      </c>
      <c r="K541" s="619" t="s">
        <v>63</v>
      </c>
    </row>
    <row r="542" spans="1:11" ht="25.5">
      <c r="A542" s="624"/>
      <c r="B542" s="614"/>
      <c r="C542" s="614"/>
      <c r="D542" s="614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4"/>
      <c r="K542" s="619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96605</v>
      </c>
      <c r="E544" s="20">
        <f>SUM(F544:K544)</f>
        <v>84184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26367</v>
      </c>
      <c r="J544" s="20">
        <f t="shared" si="142"/>
        <v>0</v>
      </c>
      <c r="K544" s="21">
        <f t="shared" si="142"/>
        <v>57817</v>
      </c>
    </row>
    <row r="545" spans="1:11" ht="25.5">
      <c r="A545" s="135">
        <v>5437</v>
      </c>
      <c r="B545" s="15"/>
      <c r="C545" s="148" t="s">
        <v>898</v>
      </c>
      <c r="D545" s="20">
        <f>D233</f>
        <v>96605</v>
      </c>
      <c r="E545" s="20">
        <f>SUM(F545:K545)</f>
        <v>84184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26795</v>
      </c>
      <c r="J545" s="20">
        <f t="shared" si="143"/>
        <v>0</v>
      </c>
      <c r="K545" s="21">
        <f t="shared" si="143"/>
        <v>57389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428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428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428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428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3" t="s">
        <v>916</v>
      </c>
      <c r="F556" s="613"/>
      <c r="I556" s="612" t="s">
        <v>472</v>
      </c>
      <c r="J556" s="612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2">
      <selection activeCell="H37" sqref="H37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24 ВРАЊЕ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00224005 РХ ВРАЊСКА БАЊА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74</v>
      </c>
      <c r="E30" s="462"/>
      <c r="F30" s="459">
        <v>74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128</v>
      </c>
      <c r="E31" s="463">
        <f>SUM(E32:E36)</f>
        <v>0</v>
      </c>
      <c r="F31" s="464">
        <f>SUM(F32:F36)</f>
        <v>128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128</v>
      </c>
      <c r="E36" s="465"/>
      <c r="F36" s="456">
        <v>128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142</v>
      </c>
      <c r="E37" s="463">
        <f>SUM(E38:E40)</f>
        <v>0</v>
      </c>
      <c r="F37" s="464">
        <f>SUM(F38:F40)</f>
        <v>142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9</v>
      </c>
      <c r="E38" s="465"/>
      <c r="F38" s="456">
        <v>9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81</v>
      </c>
      <c r="E39" s="465"/>
      <c r="F39" s="456">
        <v>81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52</v>
      </c>
      <c r="E40" s="465"/>
      <c r="F40" s="456">
        <v>52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334</v>
      </c>
      <c r="E41" s="462"/>
      <c r="F41" s="459">
        <v>334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678</v>
      </c>
      <c r="E42" s="470">
        <f>+E10+E13+E19+E20+E28+E29+E30+E31+E37+E41</f>
        <v>0</v>
      </c>
      <c r="F42" s="471">
        <f>+F10+F13+F19+F20+F28+F29+F30+F31+F37+F41</f>
        <v>678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M30" sqref="M30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24 ВРАЊЕ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00224005 РХ ВРАЊСКА БАЊА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49" t="s">
        <v>1727</v>
      </c>
      <c r="E8" s="649"/>
      <c r="F8" s="649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50">
        <v>3</v>
      </c>
      <c r="E9" s="650"/>
      <c r="F9" s="650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51" t="s">
        <v>1729</v>
      </c>
      <c r="E10" s="651"/>
      <c r="F10" s="651"/>
      <c r="G10" s="487">
        <f>SUM(G11:G17)</f>
        <v>9597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40" t="s">
        <v>1731</v>
      </c>
      <c r="E11" s="640"/>
      <c r="F11" s="640"/>
      <c r="G11" s="490">
        <v>6785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40" t="s">
        <v>1732</v>
      </c>
      <c r="E12" s="640"/>
      <c r="F12" s="640"/>
      <c r="G12" s="490">
        <v>158</v>
      </c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40" t="s">
        <v>1733</v>
      </c>
      <c r="E13" s="640"/>
      <c r="F13" s="640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40" t="s">
        <v>1734</v>
      </c>
      <c r="E14" s="640"/>
      <c r="F14" s="640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40" t="s">
        <v>1735</v>
      </c>
      <c r="E15" s="640"/>
      <c r="F15" s="640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40" t="s">
        <v>1736</v>
      </c>
      <c r="E16" s="640"/>
      <c r="F16" s="640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1" t="s">
        <v>1737</v>
      </c>
      <c r="E17" s="641"/>
      <c r="F17" s="641"/>
      <c r="G17" s="493">
        <v>2654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2" t="s">
        <v>1739</v>
      </c>
      <c r="B24" s="643"/>
      <c r="C24" s="643"/>
      <c r="D24" s="646" t="s">
        <v>1740</v>
      </c>
      <c r="E24" s="646"/>
      <c r="F24" s="646"/>
      <c r="G24" s="647" t="s">
        <v>1741</v>
      </c>
      <c r="H24" s="426"/>
      <c r="I24" s="426"/>
    </row>
    <row r="25" spans="1:9" ht="24.75" customHeight="1" thickBot="1">
      <c r="A25" s="644"/>
      <c r="B25" s="645"/>
      <c r="C25" s="645"/>
      <c r="D25" s="504" t="s">
        <v>1742</v>
      </c>
      <c r="E25" s="479" t="s">
        <v>1743</v>
      </c>
      <c r="F25" s="504" t="s">
        <v>1744</v>
      </c>
      <c r="G25" s="648"/>
      <c r="H25" s="426"/>
      <c r="I25" s="426"/>
    </row>
    <row r="26" spans="1:9" ht="12.75">
      <c r="A26" s="634">
        <v>1</v>
      </c>
      <c r="B26" s="635"/>
      <c r="C26" s="635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36" t="s">
        <v>1751</v>
      </c>
      <c r="B27" s="637"/>
      <c r="C27" s="637"/>
      <c r="D27" s="508">
        <v>57</v>
      </c>
      <c r="E27" s="508">
        <v>3</v>
      </c>
      <c r="F27" s="509">
        <f>SUM(D27:E27)</f>
        <v>60</v>
      </c>
      <c r="G27" s="510">
        <v>60</v>
      </c>
      <c r="H27" s="426"/>
      <c r="I27" s="426"/>
    </row>
    <row r="28" spans="1:9" ht="22.5" customHeight="1" thickBot="1">
      <c r="A28" s="638" t="s">
        <v>1823</v>
      </c>
      <c r="B28" s="639"/>
      <c r="C28" s="639"/>
      <c r="D28" s="511">
        <v>58</v>
      </c>
      <c r="E28" s="512">
        <v>3</v>
      </c>
      <c r="F28" s="513">
        <f>SUM(D28:E28)</f>
        <v>61</v>
      </c>
      <c r="G28" s="514">
        <v>61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55">
      <selection activeCell="G16" sqref="G16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24 ВРАЊЕ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00224005 РХ ВРАЊСКА БАЊА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1585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>
        <v>141</v>
      </c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440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1004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292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712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121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117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117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117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/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474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/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l</cp:lastModifiedBy>
  <cp:lastPrinted>2019-02-28T08:22:46Z</cp:lastPrinted>
  <dcterms:created xsi:type="dcterms:W3CDTF">2002-07-23T06:43:57Z</dcterms:created>
  <dcterms:modified xsi:type="dcterms:W3CDTF">2019-03-01T12:20:56Z</dcterms:modified>
  <cp:category/>
  <cp:version/>
  <cp:contentType/>
  <cp:contentStatus/>
</cp:coreProperties>
</file>